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0035" firstSheet="6" activeTab="15"/>
  </bookViews>
  <sheets>
    <sheet name="план " sheetId="8" r:id="rId1"/>
    <sheet name="вспомогательная" sheetId="1" r:id="rId2"/>
    <sheet name="закупки" sheetId="7" r:id="rId3"/>
    <sheet name="аренда" sheetId="4" r:id="rId4"/>
    <sheet name="возмещение" sheetId="5" r:id="rId5"/>
    <sheet name="иная прин " sheetId="6" r:id="rId6"/>
    <sheet name="1210121020" sheetId="3" r:id="rId7"/>
    <sheet name="1210376210" sheetId="9" r:id="rId8"/>
    <sheet name="1210476240" sheetId="10" r:id="rId9"/>
    <sheet name="1210821090" sheetId="11" r:id="rId10"/>
    <sheet name="04.02.000" sheetId="12" r:id="rId11"/>
    <sheet name="12101Z1053" sheetId="13" r:id="rId12"/>
    <sheet name="1210171053" sheetId="14" r:id="rId13"/>
    <sheet name="1211121130" sheetId="15" r:id="rId14"/>
    <sheet name="04.02.000-доход" sheetId="16" r:id="rId15"/>
    <sheet name="12101D1053" sheetId="17" r:id="rId16"/>
  </sheets>
  <externalReferences>
    <externalReference r:id="rId17"/>
  </externalReferences>
  <definedNames>
    <definedName name="TABLE" localSheetId="2">закупки!#REF!</definedName>
    <definedName name="TABLE_2" localSheetId="2">закупки!#REF!</definedName>
    <definedName name="_xlnm.Print_Titles" localSheetId="1">вспомогательная!$24:$26</definedName>
    <definedName name="_xlnm.Print_Titles" localSheetId="2">закупки!$3:$6</definedName>
    <definedName name="_xlnm.Print_Titles" localSheetId="0">'план '!$22:$24</definedName>
    <definedName name="_xlnm.Print_Area" localSheetId="10">'04.02.000'!$A$1:$K$247</definedName>
    <definedName name="_xlnm.Print_Area" localSheetId="14">'04.02.000-доход'!$A$1:$J$272</definedName>
    <definedName name="_xlnm.Print_Area" localSheetId="6">'1210121020'!$A$1:$K$261</definedName>
    <definedName name="_xlnm.Print_Area" localSheetId="12">'1210171053'!$A$1:$K$253</definedName>
    <definedName name="_xlnm.Print_Area" localSheetId="15">'12101D1053'!$A$1:$K$256</definedName>
    <definedName name="_xlnm.Print_Area" localSheetId="11">'12101Z1053'!$A$1:$K$256</definedName>
    <definedName name="_xlnm.Print_Area" localSheetId="7">'1210376210'!$A$1:$L$279</definedName>
    <definedName name="_xlnm.Print_Area" localSheetId="9">'1210821090'!$A$1:$J$270</definedName>
    <definedName name="_xlnm.Print_Area" localSheetId="13">'1211121130'!$A$1:$I$257</definedName>
    <definedName name="_xlnm.Print_Area" localSheetId="1">вспомогательная!$B$1:$N$317</definedName>
    <definedName name="_xlnm.Print_Area" localSheetId="2">закупки!$A$1:$FF$63</definedName>
    <definedName name="_xlnm.Print_Area" localSheetId="0">'план '!$B$1:$N$117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7"/>
  <c r="D23"/>
  <c r="F230" i="3" l="1"/>
  <c r="G230" s="1"/>
  <c r="H230" s="1"/>
  <c r="DG16" i="7"/>
  <c r="DG36"/>
  <c r="K35" i="1"/>
  <c r="K103"/>
  <c r="K65"/>
  <c r="K258"/>
  <c r="F222" i="12"/>
  <c r="E221"/>
  <c r="F221"/>
  <c r="E179"/>
  <c r="DG32" i="7"/>
  <c r="DG19"/>
  <c r="P56" i="1"/>
  <c r="K119"/>
  <c r="M127"/>
  <c r="L127"/>
  <c r="K127"/>
  <c r="K126" s="1"/>
  <c r="K87" i="8" s="1"/>
  <c r="K251" i="1"/>
  <c r="K274"/>
  <c r="K194"/>
  <c r="F156" i="15"/>
  <c r="K199" i="1" l="1"/>
  <c r="DG18" i="7"/>
  <c r="K107" i="8" l="1"/>
  <c r="P67" i="1"/>
  <c r="K41"/>
  <c r="F52" i="13"/>
  <c r="E47"/>
  <c r="K19"/>
  <c r="I27"/>
  <c r="I23"/>
  <c r="I19"/>
  <c r="D23"/>
  <c r="C23"/>
  <c r="G250" i="17"/>
  <c r="E250"/>
  <c r="C250"/>
  <c r="H247"/>
  <c r="D247"/>
  <c r="G241"/>
  <c r="H241" s="1"/>
  <c r="F241"/>
  <c r="F240"/>
  <c r="G240" s="1"/>
  <c r="H240" s="1"/>
  <c r="G239"/>
  <c r="H239" s="1"/>
  <c r="F239"/>
  <c r="F238"/>
  <c r="G238" s="1"/>
  <c r="H238" s="1"/>
  <c r="F237"/>
  <c r="G237" s="1"/>
  <c r="H237" s="1"/>
  <c r="F236"/>
  <c r="G236" s="1"/>
  <c r="H236" s="1"/>
  <c r="G235"/>
  <c r="H235" s="1"/>
  <c r="F235"/>
  <c r="F234"/>
  <c r="G234" s="1"/>
  <c r="H234" s="1"/>
  <c r="F233"/>
  <c r="G233" s="1"/>
  <c r="H233" s="1"/>
  <c r="F232"/>
  <c r="G232" s="1"/>
  <c r="H232" s="1"/>
  <c r="G231"/>
  <c r="H231" s="1"/>
  <c r="F231"/>
  <c r="F230"/>
  <c r="G230" s="1"/>
  <c r="H230" s="1"/>
  <c r="F229"/>
  <c r="G229" s="1"/>
  <c r="H229" s="1"/>
  <c r="F228"/>
  <c r="G228" s="1"/>
  <c r="H228" s="1"/>
  <c r="G227"/>
  <c r="H227" s="1"/>
  <c r="F227"/>
  <c r="F226"/>
  <c r="G226" s="1"/>
  <c r="H226" s="1"/>
  <c r="F225"/>
  <c r="G225" s="1"/>
  <c r="H225" s="1"/>
  <c r="F224"/>
  <c r="G224" s="1"/>
  <c r="H224" s="1"/>
  <c r="G223"/>
  <c r="H223" s="1"/>
  <c r="F223"/>
  <c r="F222"/>
  <c r="G222" s="1"/>
  <c r="H222" s="1"/>
  <c r="F221"/>
  <c r="G221" s="1"/>
  <c r="H221" s="1"/>
  <c r="F220"/>
  <c r="F212"/>
  <c r="G212" s="1"/>
  <c r="H212" s="1"/>
  <c r="F211"/>
  <c r="G211" s="1"/>
  <c r="H211" s="1"/>
  <c r="F210"/>
  <c r="G210" s="1"/>
  <c r="H210" s="1"/>
  <c r="G209"/>
  <c r="H209" s="1"/>
  <c r="F209"/>
  <c r="F208"/>
  <c r="G208" s="1"/>
  <c r="H208" s="1"/>
  <c r="F207"/>
  <c r="G207" s="1"/>
  <c r="H207" s="1"/>
  <c r="F206"/>
  <c r="G206" s="1"/>
  <c r="H206" s="1"/>
  <c r="G205"/>
  <c r="H205" s="1"/>
  <c r="F205"/>
  <c r="F204"/>
  <c r="G204" s="1"/>
  <c r="H204" s="1"/>
  <c r="F203"/>
  <c r="G203" s="1"/>
  <c r="H203" s="1"/>
  <c r="F202"/>
  <c r="G202" s="1"/>
  <c r="H202" s="1"/>
  <c r="G201"/>
  <c r="H201" s="1"/>
  <c r="F201"/>
  <c r="F200"/>
  <c r="G200" s="1"/>
  <c r="H200" s="1"/>
  <c r="F199"/>
  <c r="G199" s="1"/>
  <c r="H199" s="1"/>
  <c r="F198"/>
  <c r="G198" s="1"/>
  <c r="H198" s="1"/>
  <c r="G197"/>
  <c r="H197" s="1"/>
  <c r="F197"/>
  <c r="F196"/>
  <c r="G196" s="1"/>
  <c r="H196" s="1"/>
  <c r="F195"/>
  <c r="G195" s="1"/>
  <c r="H195" s="1"/>
  <c r="F194"/>
  <c r="G194" s="1"/>
  <c r="H194" s="1"/>
  <c r="G193"/>
  <c r="H193" s="1"/>
  <c r="F193"/>
  <c r="F192"/>
  <c r="G192" s="1"/>
  <c r="H192" s="1"/>
  <c r="F191"/>
  <c r="F213" s="1"/>
  <c r="F184"/>
  <c r="G184" s="1"/>
  <c r="H184" s="1"/>
  <c r="F183"/>
  <c r="G183" s="1"/>
  <c r="H183" s="1"/>
  <c r="G182"/>
  <c r="H182" s="1"/>
  <c r="F182"/>
  <c r="F181"/>
  <c r="G181" s="1"/>
  <c r="H181" s="1"/>
  <c r="F180"/>
  <c r="G180" s="1"/>
  <c r="H180" s="1"/>
  <c r="F179"/>
  <c r="G179" s="1"/>
  <c r="H179" s="1"/>
  <c r="G178"/>
  <c r="H178" s="1"/>
  <c r="F178"/>
  <c r="F177"/>
  <c r="G177" s="1"/>
  <c r="H177" s="1"/>
  <c r="F176"/>
  <c r="G176" s="1"/>
  <c r="H176" s="1"/>
  <c r="F175"/>
  <c r="G175" s="1"/>
  <c r="H175" s="1"/>
  <c r="G174"/>
  <c r="H174" s="1"/>
  <c r="F174"/>
  <c r="F173"/>
  <c r="G173" s="1"/>
  <c r="H173" s="1"/>
  <c r="F172"/>
  <c r="G172" s="1"/>
  <c r="H172" s="1"/>
  <c r="F171"/>
  <c r="G171" s="1"/>
  <c r="H171" s="1"/>
  <c r="G170"/>
  <c r="H170" s="1"/>
  <c r="F170"/>
  <c r="F169"/>
  <c r="G169" s="1"/>
  <c r="H169" s="1"/>
  <c r="F168"/>
  <c r="G168" s="1"/>
  <c r="H168" s="1"/>
  <c r="F167"/>
  <c r="G167" s="1"/>
  <c r="H167" s="1"/>
  <c r="G166"/>
  <c r="H166" s="1"/>
  <c r="F166"/>
  <c r="F165"/>
  <c r="G165" s="1"/>
  <c r="H165" s="1"/>
  <c r="F164"/>
  <c r="G164" s="1"/>
  <c r="H164" s="1"/>
  <c r="F163"/>
  <c r="G163" s="1"/>
  <c r="H163" s="1"/>
  <c r="G162"/>
  <c r="H162" s="1"/>
  <c r="F162"/>
  <c r="F161"/>
  <c r="G161" s="1"/>
  <c r="H161" s="1"/>
  <c r="F160"/>
  <c r="G160" s="1"/>
  <c r="H160" s="1"/>
  <c r="F159"/>
  <c r="G159" s="1"/>
  <c r="H159" s="1"/>
  <c r="G158"/>
  <c r="H158" s="1"/>
  <c r="F158"/>
  <c r="F157"/>
  <c r="G157" s="1"/>
  <c r="H157" s="1"/>
  <c r="F156"/>
  <c r="G156" s="1"/>
  <c r="H156" s="1"/>
  <c r="F155"/>
  <c r="G155" s="1"/>
  <c r="H155" s="1"/>
  <c r="G154"/>
  <c r="H154" s="1"/>
  <c r="F154"/>
  <c r="F153"/>
  <c r="F185" s="1"/>
  <c r="H147"/>
  <c r="G147"/>
  <c r="F147"/>
  <c r="H134"/>
  <c r="I134" s="1"/>
  <c r="G134"/>
  <c r="G133"/>
  <c r="H133" s="1"/>
  <c r="I133" s="1"/>
  <c r="G132"/>
  <c r="H132" s="1"/>
  <c r="I132" s="1"/>
  <c r="G131"/>
  <c r="H131" s="1"/>
  <c r="I131" s="1"/>
  <c r="H130"/>
  <c r="I130" s="1"/>
  <c r="G130"/>
  <c r="G129"/>
  <c r="H129" s="1"/>
  <c r="I129" s="1"/>
  <c r="G128"/>
  <c r="H128" s="1"/>
  <c r="I128" s="1"/>
  <c r="G127"/>
  <c r="H127" s="1"/>
  <c r="I127" s="1"/>
  <c r="H126"/>
  <c r="I126" s="1"/>
  <c r="G126"/>
  <c r="G125"/>
  <c r="H125" s="1"/>
  <c r="I125" s="1"/>
  <c r="G124"/>
  <c r="H124" s="1"/>
  <c r="I124" s="1"/>
  <c r="G123"/>
  <c r="H123" s="1"/>
  <c r="I123" s="1"/>
  <c r="G122"/>
  <c r="H122" s="1"/>
  <c r="I122" s="1"/>
  <c r="G121"/>
  <c r="H121" s="1"/>
  <c r="I121" s="1"/>
  <c r="G120"/>
  <c r="H120" s="1"/>
  <c r="I120" s="1"/>
  <c r="G119"/>
  <c r="H119" s="1"/>
  <c r="I119" s="1"/>
  <c r="G118"/>
  <c r="H118" s="1"/>
  <c r="H135" s="1"/>
  <c r="G117"/>
  <c r="G135" s="1"/>
  <c r="G116"/>
  <c r="H111"/>
  <c r="G111"/>
  <c r="F110"/>
  <c r="F109"/>
  <c r="F108"/>
  <c r="F107"/>
  <c r="F106"/>
  <c r="F105"/>
  <c r="F111" s="1"/>
  <c r="G97"/>
  <c r="H97" s="1"/>
  <c r="I97" s="1"/>
  <c r="G96"/>
  <c r="H96" s="1"/>
  <c r="I96" s="1"/>
  <c r="G95"/>
  <c r="G100" s="1"/>
  <c r="F71"/>
  <c r="G71" s="1"/>
  <c r="H71" s="1"/>
  <c r="F70"/>
  <c r="F76" s="1"/>
  <c r="F63"/>
  <c r="G63" s="1"/>
  <c r="H63" s="1"/>
  <c r="F62"/>
  <c r="G62" s="1"/>
  <c r="H62" s="1"/>
  <c r="F61"/>
  <c r="G61" s="1"/>
  <c r="H61" s="1"/>
  <c r="F60"/>
  <c r="G60" s="1"/>
  <c r="H60" s="1"/>
  <c r="F59"/>
  <c r="G59" s="1"/>
  <c r="H59" s="1"/>
  <c r="F58"/>
  <c r="G58" s="1"/>
  <c r="E48"/>
  <c r="H27"/>
  <c r="G27"/>
  <c r="F27"/>
  <c r="E27"/>
  <c r="D26"/>
  <c r="D25"/>
  <c r="I25" s="1"/>
  <c r="D24"/>
  <c r="I24" s="1"/>
  <c r="L23"/>
  <c r="D22"/>
  <c r="L22" s="1"/>
  <c r="D21"/>
  <c r="L21" s="1"/>
  <c r="D19"/>
  <c r="I19" s="1"/>
  <c r="I18"/>
  <c r="D18"/>
  <c r="L18" s="1"/>
  <c r="D17"/>
  <c r="L17" s="1"/>
  <c r="K99" i="1"/>
  <c r="K58"/>
  <c r="K61"/>
  <c r="F244" i="14"/>
  <c r="E47"/>
  <c r="I27"/>
  <c r="I23"/>
  <c r="I20"/>
  <c r="I21"/>
  <c r="I22"/>
  <c r="E47" i="17" l="1"/>
  <c r="L19"/>
  <c r="L27" s="1"/>
  <c r="G70"/>
  <c r="G191"/>
  <c r="G213" s="1"/>
  <c r="F242"/>
  <c r="I21"/>
  <c r="K27"/>
  <c r="J27"/>
  <c r="G64"/>
  <c r="H58"/>
  <c r="H64" s="1"/>
  <c r="G76"/>
  <c r="F64"/>
  <c r="I17"/>
  <c r="I22"/>
  <c r="D27"/>
  <c r="H70"/>
  <c r="H76" s="1"/>
  <c r="H95"/>
  <c r="I118"/>
  <c r="I135" s="1"/>
  <c r="G153"/>
  <c r="G220"/>
  <c r="D23" i="14"/>
  <c r="I19"/>
  <c r="K19"/>
  <c r="H23"/>
  <c r="H191" i="17" l="1"/>
  <c r="H213" s="1"/>
  <c r="H49"/>
  <c r="H51"/>
  <c r="H50"/>
  <c r="H47"/>
  <c r="H45" s="1"/>
  <c r="H220"/>
  <c r="H242" s="1"/>
  <c r="G242"/>
  <c r="H153"/>
  <c r="H185" s="1"/>
  <c r="G185"/>
  <c r="H100"/>
  <c r="I95"/>
  <c r="I100" s="1"/>
  <c r="G51"/>
  <c r="G50"/>
  <c r="G49"/>
  <c r="G47"/>
  <c r="G45" s="1"/>
  <c r="E49"/>
  <c r="F47"/>
  <c r="F45" s="1"/>
  <c r="I27"/>
  <c r="K100" i="1"/>
  <c r="K62"/>
  <c r="P33" i="6"/>
  <c r="Q33"/>
  <c r="O33"/>
  <c r="C9"/>
  <c r="D9"/>
  <c r="E9"/>
  <c r="F9"/>
  <c r="G9"/>
  <c r="H9"/>
  <c r="I9"/>
  <c r="J9"/>
  <c r="K9"/>
  <c r="L9"/>
  <c r="M9"/>
  <c r="N9"/>
  <c r="O9"/>
  <c r="P9"/>
  <c r="Q9"/>
  <c r="B9"/>
  <c r="Q10"/>
  <c r="P10"/>
  <c r="O10"/>
  <c r="C33"/>
  <c r="B33"/>
  <c r="P26"/>
  <c r="A270" i="16"/>
  <c r="F248"/>
  <c r="G248" s="1"/>
  <c r="H248" s="1"/>
  <c r="G247"/>
  <c r="H247" s="1"/>
  <c r="F247"/>
  <c r="F244"/>
  <c r="G244" s="1"/>
  <c r="H244" s="1"/>
  <c r="F243"/>
  <c r="G243" s="1"/>
  <c r="H243" s="1"/>
  <c r="F232"/>
  <c r="G232" s="1"/>
  <c r="H232" s="1"/>
  <c r="F231"/>
  <c r="G231" s="1"/>
  <c r="H231" s="1"/>
  <c r="G264"/>
  <c r="E264"/>
  <c r="C264"/>
  <c r="H261"/>
  <c r="D261"/>
  <c r="F255"/>
  <c r="G255" s="1"/>
  <c r="H255" s="1"/>
  <c r="F254"/>
  <c r="G254" s="1"/>
  <c r="H254" s="1"/>
  <c r="F253"/>
  <c r="G253" s="1"/>
  <c r="H253" s="1"/>
  <c r="F252"/>
  <c r="G252" s="1"/>
  <c r="H252" s="1"/>
  <c r="F251"/>
  <c r="G251" s="1"/>
  <c r="H251" s="1"/>
  <c r="F250"/>
  <c r="G250" s="1"/>
  <c r="H250" s="1"/>
  <c r="F249"/>
  <c r="G249" s="1"/>
  <c r="H249" s="1"/>
  <c r="F246"/>
  <c r="G246" s="1"/>
  <c r="H246" s="1"/>
  <c r="F245"/>
  <c r="G245" s="1"/>
  <c r="H245" s="1"/>
  <c r="F242"/>
  <c r="G242" s="1"/>
  <c r="H242" s="1"/>
  <c r="F241"/>
  <c r="G241" s="1"/>
  <c r="H241" s="1"/>
  <c r="F240"/>
  <c r="G240" s="1"/>
  <c r="H240" s="1"/>
  <c r="F239"/>
  <c r="G239" s="1"/>
  <c r="H239" s="1"/>
  <c r="F238"/>
  <c r="G238" s="1"/>
  <c r="H238" s="1"/>
  <c r="F237"/>
  <c r="G237" s="1"/>
  <c r="H237" s="1"/>
  <c r="F236"/>
  <c r="G236" s="1"/>
  <c r="H236" s="1"/>
  <c r="F235"/>
  <c r="G235" s="1"/>
  <c r="H235" s="1"/>
  <c r="F234"/>
  <c r="G234" s="1"/>
  <c r="H234" s="1"/>
  <c r="F233"/>
  <c r="G233" s="1"/>
  <c r="H233" s="1"/>
  <c r="F230"/>
  <c r="G230" s="1"/>
  <c r="H230" s="1"/>
  <c r="F229"/>
  <c r="G229" s="1"/>
  <c r="H229" s="1"/>
  <c r="F228"/>
  <c r="G228" s="1"/>
  <c r="H228" s="1"/>
  <c r="F227"/>
  <c r="G227" s="1"/>
  <c r="H227" s="1"/>
  <c r="F226"/>
  <c r="G226" s="1"/>
  <c r="H226" s="1"/>
  <c r="F225"/>
  <c r="G225" s="1"/>
  <c r="H225" s="1"/>
  <c r="F224"/>
  <c r="G224" s="1"/>
  <c r="H224" s="1"/>
  <c r="F223"/>
  <c r="G223" s="1"/>
  <c r="H223" s="1"/>
  <c r="F222"/>
  <c r="G222" s="1"/>
  <c r="H222" s="1"/>
  <c r="F221"/>
  <c r="G221" s="1"/>
  <c r="H221" s="1"/>
  <c r="F220"/>
  <c r="F213"/>
  <c r="G213" s="1"/>
  <c r="H213" s="1"/>
  <c r="F212"/>
  <c r="G212" s="1"/>
  <c r="H212" s="1"/>
  <c r="F211"/>
  <c r="G211" s="1"/>
  <c r="H211" s="1"/>
  <c r="F210"/>
  <c r="G210" s="1"/>
  <c r="H210" s="1"/>
  <c r="F209"/>
  <c r="G209" s="1"/>
  <c r="H209" s="1"/>
  <c r="G208"/>
  <c r="H208" s="1"/>
  <c r="F208"/>
  <c r="H207"/>
  <c r="F207"/>
  <c r="F206"/>
  <c r="G206" s="1"/>
  <c r="H206" s="1"/>
  <c r="F205"/>
  <c r="G205" s="1"/>
  <c r="H205" s="1"/>
  <c r="F204"/>
  <c r="G204" s="1"/>
  <c r="H204" s="1"/>
  <c r="F203"/>
  <c r="G203" s="1"/>
  <c r="H203" s="1"/>
  <c r="F202"/>
  <c r="G202" s="1"/>
  <c r="H202" s="1"/>
  <c r="F201"/>
  <c r="G201" s="1"/>
  <c r="H201" s="1"/>
  <c r="F200"/>
  <c r="G200" s="1"/>
  <c r="H200" s="1"/>
  <c r="F199"/>
  <c r="G199" s="1"/>
  <c r="H199" s="1"/>
  <c r="F198"/>
  <c r="G198" s="1"/>
  <c r="H198" s="1"/>
  <c r="F197"/>
  <c r="G197" s="1"/>
  <c r="H197" s="1"/>
  <c r="F196"/>
  <c r="G196" s="1"/>
  <c r="H196" s="1"/>
  <c r="F195"/>
  <c r="G195" s="1"/>
  <c r="H195" s="1"/>
  <c r="F194"/>
  <c r="G194" s="1"/>
  <c r="H194" s="1"/>
  <c r="F193"/>
  <c r="G193" s="1"/>
  <c r="H193" s="1"/>
  <c r="F192"/>
  <c r="F185"/>
  <c r="G185" s="1"/>
  <c r="H185" s="1"/>
  <c r="F184"/>
  <c r="G184" s="1"/>
  <c r="H184" s="1"/>
  <c r="F183"/>
  <c r="G183" s="1"/>
  <c r="H183" s="1"/>
  <c r="F182"/>
  <c r="G182" s="1"/>
  <c r="H182" s="1"/>
  <c r="F181"/>
  <c r="G181" s="1"/>
  <c r="H181" s="1"/>
  <c r="F180"/>
  <c r="G180" s="1"/>
  <c r="H180" s="1"/>
  <c r="F179"/>
  <c r="G179" s="1"/>
  <c r="H179" s="1"/>
  <c r="F178"/>
  <c r="G178" s="1"/>
  <c r="H178" s="1"/>
  <c r="F177"/>
  <c r="G177" s="1"/>
  <c r="H177" s="1"/>
  <c r="F176"/>
  <c r="G176" s="1"/>
  <c r="H176" s="1"/>
  <c r="F175"/>
  <c r="G175" s="1"/>
  <c r="H175" s="1"/>
  <c r="F174"/>
  <c r="G174" s="1"/>
  <c r="H174" s="1"/>
  <c r="F173"/>
  <c r="G173" s="1"/>
  <c r="H173" s="1"/>
  <c r="F172"/>
  <c r="G172" s="1"/>
  <c r="H172" s="1"/>
  <c r="F171"/>
  <c r="G171" s="1"/>
  <c r="H171" s="1"/>
  <c r="F170"/>
  <c r="G170" s="1"/>
  <c r="H170" s="1"/>
  <c r="F169"/>
  <c r="G169" s="1"/>
  <c r="H169" s="1"/>
  <c r="F168"/>
  <c r="G168" s="1"/>
  <c r="H168" s="1"/>
  <c r="F167"/>
  <c r="G167" s="1"/>
  <c r="H167" s="1"/>
  <c r="F166"/>
  <c r="G166" s="1"/>
  <c r="H166" s="1"/>
  <c r="F165"/>
  <c r="G165" s="1"/>
  <c r="H165" s="1"/>
  <c r="F164"/>
  <c r="G164" s="1"/>
  <c r="H164" s="1"/>
  <c r="F163"/>
  <c r="G163" s="1"/>
  <c r="H163" s="1"/>
  <c r="F162"/>
  <c r="G162" s="1"/>
  <c r="H162" s="1"/>
  <c r="F161"/>
  <c r="G161" s="1"/>
  <c r="H161" s="1"/>
  <c r="F160"/>
  <c r="G160" s="1"/>
  <c r="H160" s="1"/>
  <c r="F159"/>
  <c r="G159" s="1"/>
  <c r="H159" s="1"/>
  <c r="F158"/>
  <c r="G158" s="1"/>
  <c r="H158" s="1"/>
  <c r="F157"/>
  <c r="G157" s="1"/>
  <c r="H157" s="1"/>
  <c r="F156"/>
  <c r="G156" s="1"/>
  <c r="H156" s="1"/>
  <c r="F155"/>
  <c r="G155" s="1"/>
  <c r="H155" s="1"/>
  <c r="F154"/>
  <c r="H148"/>
  <c r="G148"/>
  <c r="F148"/>
  <c r="G135"/>
  <c r="H135" s="1"/>
  <c r="I135" s="1"/>
  <c r="G134"/>
  <c r="H134" s="1"/>
  <c r="I134" s="1"/>
  <c r="G133"/>
  <c r="H133" s="1"/>
  <c r="I133" s="1"/>
  <c r="G132"/>
  <c r="H132" s="1"/>
  <c r="I132" s="1"/>
  <c r="G131"/>
  <c r="H131" s="1"/>
  <c r="I131" s="1"/>
  <c r="G130"/>
  <c r="H130" s="1"/>
  <c r="I130" s="1"/>
  <c r="G129"/>
  <c r="H129" s="1"/>
  <c r="I129" s="1"/>
  <c r="G128"/>
  <c r="H128" s="1"/>
  <c r="I128" s="1"/>
  <c r="G127"/>
  <c r="H127" s="1"/>
  <c r="I127" s="1"/>
  <c r="G126"/>
  <c r="H126" s="1"/>
  <c r="I126" s="1"/>
  <c r="G125"/>
  <c r="H125" s="1"/>
  <c r="I125" s="1"/>
  <c r="G124"/>
  <c r="H124" s="1"/>
  <c r="I124" s="1"/>
  <c r="G123"/>
  <c r="H123" s="1"/>
  <c r="I123" s="1"/>
  <c r="G122"/>
  <c r="H122" s="1"/>
  <c r="I122" s="1"/>
  <c r="G121"/>
  <c r="H121" s="1"/>
  <c r="I121" s="1"/>
  <c r="G120"/>
  <c r="H120" s="1"/>
  <c r="I120" s="1"/>
  <c r="G119"/>
  <c r="H119" s="1"/>
  <c r="I119" s="1"/>
  <c r="G118"/>
  <c r="G117"/>
  <c r="H112"/>
  <c r="G112"/>
  <c r="F111"/>
  <c r="F110"/>
  <c r="F109"/>
  <c r="F108"/>
  <c r="F107"/>
  <c r="F106"/>
  <c r="F112" s="1"/>
  <c r="G98"/>
  <c r="H98" s="1"/>
  <c r="I98" s="1"/>
  <c r="G97"/>
  <c r="G96"/>
  <c r="H96" s="1"/>
  <c r="F72"/>
  <c r="G72" s="1"/>
  <c r="H72" s="1"/>
  <c r="F71"/>
  <c r="F77" s="1"/>
  <c r="F64"/>
  <c r="G64" s="1"/>
  <c r="H64" s="1"/>
  <c r="F63"/>
  <c r="G63" s="1"/>
  <c r="H63" s="1"/>
  <c r="F62"/>
  <c r="G62" s="1"/>
  <c r="H62" s="1"/>
  <c r="F61"/>
  <c r="G61" s="1"/>
  <c r="H61" s="1"/>
  <c r="F60"/>
  <c r="G60" s="1"/>
  <c r="H60" s="1"/>
  <c r="F59"/>
  <c r="F65" s="1"/>
  <c r="K28"/>
  <c r="H48" s="1"/>
  <c r="H46" s="1"/>
  <c r="J28"/>
  <c r="G48" s="1"/>
  <c r="G46" s="1"/>
  <c r="H28"/>
  <c r="G28"/>
  <c r="F28"/>
  <c r="E28"/>
  <c r="D27"/>
  <c r="D26"/>
  <c r="D25"/>
  <c r="I25" s="1"/>
  <c r="D24"/>
  <c r="I24" s="1"/>
  <c r="D23"/>
  <c r="L23" s="1"/>
  <c r="D22"/>
  <c r="L22" s="1"/>
  <c r="D20"/>
  <c r="L20" s="1"/>
  <c r="D19"/>
  <c r="L19" s="1"/>
  <c r="D18"/>
  <c r="D28" s="1"/>
  <c r="G48" i="17" l="1"/>
  <c r="G52" s="1"/>
  <c r="G244" s="1"/>
  <c r="E50"/>
  <c r="F49"/>
  <c r="H48"/>
  <c r="F256" i="16"/>
  <c r="G136"/>
  <c r="F186"/>
  <c r="I20"/>
  <c r="I18"/>
  <c r="I23"/>
  <c r="G51"/>
  <c r="G59"/>
  <c r="G65" s="1"/>
  <c r="H118"/>
  <c r="H136" s="1"/>
  <c r="G154"/>
  <c r="G186" s="1"/>
  <c r="G50"/>
  <c r="G49" s="1"/>
  <c r="G101"/>
  <c r="F214"/>
  <c r="L24"/>
  <c r="L18"/>
  <c r="I19"/>
  <c r="I22"/>
  <c r="H50"/>
  <c r="H51"/>
  <c r="H59"/>
  <c r="H65" s="1"/>
  <c r="G71"/>
  <c r="I96"/>
  <c r="H97"/>
  <c r="I97" s="1"/>
  <c r="G192"/>
  <c r="G220"/>
  <c r="H52" i="17" l="1"/>
  <c r="H244" s="1"/>
  <c r="E51"/>
  <c r="F51" s="1"/>
  <c r="F50"/>
  <c r="F48" s="1"/>
  <c r="I118" i="16"/>
  <c r="I136" s="1"/>
  <c r="I101"/>
  <c r="I28"/>
  <c r="H154"/>
  <c r="H186" s="1"/>
  <c r="L28"/>
  <c r="E48"/>
  <c r="H220"/>
  <c r="H256" s="1"/>
  <c r="G256"/>
  <c r="H71"/>
  <c r="H77" s="1"/>
  <c r="G77"/>
  <c r="H101"/>
  <c r="G214"/>
  <c r="H192"/>
  <c r="H214" s="1"/>
  <c r="H49"/>
  <c r="F52" i="17" l="1"/>
  <c r="F244"/>
  <c r="E50" i="16"/>
  <c r="F48"/>
  <c r="F46" s="1"/>
  <c r="E51" l="1"/>
  <c r="F50"/>
  <c r="E52" l="1"/>
  <c r="F52" s="1"/>
  <c r="G52" s="1"/>
  <c r="F51"/>
  <c r="F49" s="1"/>
  <c r="F53" s="1"/>
  <c r="F258" s="1"/>
  <c r="H52" l="1"/>
  <c r="H53" s="1"/>
  <c r="H258" s="1"/>
  <c r="G53"/>
  <c r="G258" s="1"/>
  <c r="G127" i="3" l="1"/>
  <c r="H127" s="1"/>
  <c r="I127" s="1"/>
  <c r="G125"/>
  <c r="G124"/>
  <c r="G128"/>
  <c r="D118"/>
  <c r="G118" s="1"/>
  <c r="H118" s="1"/>
  <c r="G113"/>
  <c r="G116"/>
  <c r="H116" s="1"/>
  <c r="I116" s="1"/>
  <c r="F73" l="1"/>
  <c r="G73" s="1"/>
  <c r="H73" s="1"/>
  <c r="L94" i="8" l="1"/>
  <c r="M94"/>
  <c r="K94"/>
  <c r="F72" i="3"/>
  <c r="D27" i="6" l="1"/>
  <c r="O22" i="9"/>
  <c r="G24"/>
  <c r="G23"/>
  <c r="G22"/>
  <c r="F24"/>
  <c r="F23"/>
  <c r="E23"/>
  <c r="E24"/>
  <c r="E22"/>
  <c r="C23"/>
  <c r="C24"/>
  <c r="C22"/>
  <c r="C30" l="1"/>
  <c r="O27" i="6" l="1"/>
  <c r="F219" i="12"/>
  <c r="F220" i="15"/>
  <c r="G251"/>
  <c r="E251"/>
  <c r="C251"/>
  <c r="H248"/>
  <c r="D248"/>
  <c r="F242"/>
  <c r="G242" s="1"/>
  <c r="H242" s="1"/>
  <c r="F241"/>
  <c r="G241" s="1"/>
  <c r="H241" s="1"/>
  <c r="F240"/>
  <c r="G240" s="1"/>
  <c r="H240" s="1"/>
  <c r="F239"/>
  <c r="G239" s="1"/>
  <c r="H239" s="1"/>
  <c r="F238"/>
  <c r="G238" s="1"/>
  <c r="H238" s="1"/>
  <c r="F237"/>
  <c r="G237" s="1"/>
  <c r="H237" s="1"/>
  <c r="F236"/>
  <c r="G236" s="1"/>
  <c r="H236" s="1"/>
  <c r="F235"/>
  <c r="G235" s="1"/>
  <c r="H235" s="1"/>
  <c r="F234"/>
  <c r="G234" s="1"/>
  <c r="H234" s="1"/>
  <c r="F233"/>
  <c r="G233" s="1"/>
  <c r="H233" s="1"/>
  <c r="F232"/>
  <c r="G232" s="1"/>
  <c r="H232" s="1"/>
  <c r="F231"/>
  <c r="G231" s="1"/>
  <c r="H231" s="1"/>
  <c r="F230"/>
  <c r="G230" s="1"/>
  <c r="H230" s="1"/>
  <c r="F229"/>
  <c r="G229" s="1"/>
  <c r="H229" s="1"/>
  <c r="F228"/>
  <c r="G228" s="1"/>
  <c r="H228" s="1"/>
  <c r="F227"/>
  <c r="G227" s="1"/>
  <c r="H227" s="1"/>
  <c r="F226"/>
  <c r="G226" s="1"/>
  <c r="H226" s="1"/>
  <c r="F225"/>
  <c r="G225" s="1"/>
  <c r="H225" s="1"/>
  <c r="F224"/>
  <c r="G224" s="1"/>
  <c r="H224" s="1"/>
  <c r="F223"/>
  <c r="G223" s="1"/>
  <c r="H223" s="1"/>
  <c r="F222"/>
  <c r="G222" s="1"/>
  <c r="H222" s="1"/>
  <c r="F221"/>
  <c r="F213"/>
  <c r="G213" s="1"/>
  <c r="H213" s="1"/>
  <c r="F212"/>
  <c r="G212" s="1"/>
  <c r="H212" s="1"/>
  <c r="F211"/>
  <c r="G211" s="1"/>
  <c r="H211" s="1"/>
  <c r="F210"/>
  <c r="G210" s="1"/>
  <c r="H210" s="1"/>
  <c r="F209"/>
  <c r="G209" s="1"/>
  <c r="H209" s="1"/>
  <c r="F208"/>
  <c r="G208" s="1"/>
  <c r="H208" s="1"/>
  <c r="H207"/>
  <c r="F207"/>
  <c r="F206"/>
  <c r="G206" s="1"/>
  <c r="H206" s="1"/>
  <c r="F205"/>
  <c r="G205" s="1"/>
  <c r="H205" s="1"/>
  <c r="F204"/>
  <c r="G204" s="1"/>
  <c r="H204" s="1"/>
  <c r="F203"/>
  <c r="G203" s="1"/>
  <c r="H203" s="1"/>
  <c r="F202"/>
  <c r="G202" s="1"/>
  <c r="H202" s="1"/>
  <c r="F201"/>
  <c r="G201" s="1"/>
  <c r="H201" s="1"/>
  <c r="F200"/>
  <c r="G200" s="1"/>
  <c r="H200" s="1"/>
  <c r="F199"/>
  <c r="G199" s="1"/>
  <c r="H199" s="1"/>
  <c r="F198"/>
  <c r="G198" s="1"/>
  <c r="H198" s="1"/>
  <c r="F197"/>
  <c r="G197" s="1"/>
  <c r="H197" s="1"/>
  <c r="F196"/>
  <c r="G196" s="1"/>
  <c r="H196" s="1"/>
  <c r="F195"/>
  <c r="G195" s="1"/>
  <c r="H195" s="1"/>
  <c r="F194"/>
  <c r="G194" s="1"/>
  <c r="H193"/>
  <c r="F193"/>
  <c r="H192"/>
  <c r="F192"/>
  <c r="F185"/>
  <c r="G185" s="1"/>
  <c r="H185" s="1"/>
  <c r="F184"/>
  <c r="G184" s="1"/>
  <c r="H184" s="1"/>
  <c r="F183"/>
  <c r="G183" s="1"/>
  <c r="H183" s="1"/>
  <c r="F182"/>
  <c r="G182" s="1"/>
  <c r="H182" s="1"/>
  <c r="F181"/>
  <c r="G181" s="1"/>
  <c r="H181" s="1"/>
  <c r="F180"/>
  <c r="G180" s="1"/>
  <c r="H180" s="1"/>
  <c r="F179"/>
  <c r="G179" s="1"/>
  <c r="H179" s="1"/>
  <c r="F178"/>
  <c r="G178" s="1"/>
  <c r="H178" s="1"/>
  <c r="F177"/>
  <c r="G177" s="1"/>
  <c r="H177" s="1"/>
  <c r="F176"/>
  <c r="G176" s="1"/>
  <c r="H176" s="1"/>
  <c r="F175"/>
  <c r="G175" s="1"/>
  <c r="H175" s="1"/>
  <c r="F174"/>
  <c r="G174" s="1"/>
  <c r="H174" s="1"/>
  <c r="F173"/>
  <c r="G173" s="1"/>
  <c r="H173" s="1"/>
  <c r="F172"/>
  <c r="G172" s="1"/>
  <c r="H172" s="1"/>
  <c r="F171"/>
  <c r="G171" s="1"/>
  <c r="H171" s="1"/>
  <c r="F170"/>
  <c r="G170" s="1"/>
  <c r="H170" s="1"/>
  <c r="F169"/>
  <c r="G169" s="1"/>
  <c r="H169" s="1"/>
  <c r="F168"/>
  <c r="G168" s="1"/>
  <c r="H168" s="1"/>
  <c r="F167"/>
  <c r="G167" s="1"/>
  <c r="H167" s="1"/>
  <c r="F166"/>
  <c r="G166" s="1"/>
  <c r="H166" s="1"/>
  <c r="F165"/>
  <c r="G165" s="1"/>
  <c r="H165" s="1"/>
  <c r="F164"/>
  <c r="G164" s="1"/>
  <c r="H164" s="1"/>
  <c r="F163"/>
  <c r="G163" s="1"/>
  <c r="H163" s="1"/>
  <c r="F162"/>
  <c r="G162" s="1"/>
  <c r="H162" s="1"/>
  <c r="F161"/>
  <c r="G161" s="1"/>
  <c r="H161" s="1"/>
  <c r="F160"/>
  <c r="G160" s="1"/>
  <c r="H160" s="1"/>
  <c r="F159"/>
  <c r="G159" s="1"/>
  <c r="H159" s="1"/>
  <c r="F158"/>
  <c r="G158" s="1"/>
  <c r="H158" s="1"/>
  <c r="F157"/>
  <c r="G157" s="1"/>
  <c r="H157" s="1"/>
  <c r="H156"/>
  <c r="F154"/>
  <c r="H148"/>
  <c r="G148"/>
  <c r="F148"/>
  <c r="G135"/>
  <c r="H135" s="1"/>
  <c r="I135" s="1"/>
  <c r="G134"/>
  <c r="H134" s="1"/>
  <c r="I134" s="1"/>
  <c r="G133"/>
  <c r="H133" s="1"/>
  <c r="I133" s="1"/>
  <c r="G132"/>
  <c r="H132" s="1"/>
  <c r="I132" s="1"/>
  <c r="G131"/>
  <c r="H131" s="1"/>
  <c r="I131" s="1"/>
  <c r="G130"/>
  <c r="H130" s="1"/>
  <c r="I130" s="1"/>
  <c r="G129"/>
  <c r="H129" s="1"/>
  <c r="I129" s="1"/>
  <c r="G128"/>
  <c r="H128" s="1"/>
  <c r="I128" s="1"/>
  <c r="G127"/>
  <c r="H127" s="1"/>
  <c r="I127" s="1"/>
  <c r="G126"/>
  <c r="H126" s="1"/>
  <c r="I126" s="1"/>
  <c r="G125"/>
  <c r="H125" s="1"/>
  <c r="I125" s="1"/>
  <c r="G124"/>
  <c r="H124" s="1"/>
  <c r="I124" s="1"/>
  <c r="G123"/>
  <c r="H123" s="1"/>
  <c r="I123" s="1"/>
  <c r="G122"/>
  <c r="H122" s="1"/>
  <c r="I122" s="1"/>
  <c r="G121"/>
  <c r="H121" s="1"/>
  <c r="I121" s="1"/>
  <c r="G120"/>
  <c r="H120" s="1"/>
  <c r="I120" s="1"/>
  <c r="G119"/>
  <c r="H119" s="1"/>
  <c r="G118"/>
  <c r="G136" s="1"/>
  <c r="G117"/>
  <c r="H112"/>
  <c r="G112"/>
  <c r="F111"/>
  <c r="F110"/>
  <c r="F109"/>
  <c r="F108"/>
  <c r="F107"/>
  <c r="F106"/>
  <c r="G98"/>
  <c r="H98" s="1"/>
  <c r="I98" s="1"/>
  <c r="G97"/>
  <c r="G96"/>
  <c r="H96" s="1"/>
  <c r="F72"/>
  <c r="G72" s="1"/>
  <c r="H72" s="1"/>
  <c r="F71"/>
  <c r="F77" s="1"/>
  <c r="F64"/>
  <c r="G64" s="1"/>
  <c r="H64" s="1"/>
  <c r="F63"/>
  <c r="G63" s="1"/>
  <c r="H63" s="1"/>
  <c r="F62"/>
  <c r="G62" s="1"/>
  <c r="H62" s="1"/>
  <c r="F61"/>
  <c r="G61" s="1"/>
  <c r="H61" s="1"/>
  <c r="F60"/>
  <c r="G60" s="1"/>
  <c r="H60" s="1"/>
  <c r="F59"/>
  <c r="F65" s="1"/>
  <c r="K28"/>
  <c r="H48" s="1"/>
  <c r="H46" s="1"/>
  <c r="J28"/>
  <c r="G52" s="1"/>
  <c r="H28"/>
  <c r="G28"/>
  <c r="F28"/>
  <c r="E28"/>
  <c r="D27"/>
  <c r="D26"/>
  <c r="I26" s="1"/>
  <c r="D25"/>
  <c r="I25" s="1"/>
  <c r="D24"/>
  <c r="I24" s="1"/>
  <c r="D23"/>
  <c r="L23" s="1"/>
  <c r="D22"/>
  <c r="I22" s="1"/>
  <c r="D20"/>
  <c r="L20" s="1"/>
  <c r="D19"/>
  <c r="I19" s="1"/>
  <c r="D18"/>
  <c r="L18" s="1"/>
  <c r="G249" i="14"/>
  <c r="E249"/>
  <c r="C249"/>
  <c r="H246"/>
  <c r="D246"/>
  <c r="F241"/>
  <c r="G241" s="1"/>
  <c r="H241" s="1"/>
  <c r="F240"/>
  <c r="G240" s="1"/>
  <c r="H240" s="1"/>
  <c r="F239"/>
  <c r="G239" s="1"/>
  <c r="H239" s="1"/>
  <c r="F238"/>
  <c r="G238" s="1"/>
  <c r="H238" s="1"/>
  <c r="F237"/>
  <c r="G237" s="1"/>
  <c r="H237" s="1"/>
  <c r="F236"/>
  <c r="G236" s="1"/>
  <c r="H236" s="1"/>
  <c r="F235"/>
  <c r="G235" s="1"/>
  <c r="H235" s="1"/>
  <c r="F234"/>
  <c r="G234" s="1"/>
  <c r="H234" s="1"/>
  <c r="F233"/>
  <c r="G233" s="1"/>
  <c r="H233" s="1"/>
  <c r="F232"/>
  <c r="G232" s="1"/>
  <c r="H232" s="1"/>
  <c r="F231"/>
  <c r="G231" s="1"/>
  <c r="H231" s="1"/>
  <c r="F230"/>
  <c r="G230" s="1"/>
  <c r="H230" s="1"/>
  <c r="F229"/>
  <c r="G229" s="1"/>
  <c r="H229" s="1"/>
  <c r="F228"/>
  <c r="G228" s="1"/>
  <c r="H228" s="1"/>
  <c r="F227"/>
  <c r="G227" s="1"/>
  <c r="H227" s="1"/>
  <c r="F226"/>
  <c r="G226" s="1"/>
  <c r="H226" s="1"/>
  <c r="F225"/>
  <c r="G225" s="1"/>
  <c r="H225" s="1"/>
  <c r="F224"/>
  <c r="G224" s="1"/>
  <c r="H224" s="1"/>
  <c r="F223"/>
  <c r="G223" s="1"/>
  <c r="H223" s="1"/>
  <c r="F222"/>
  <c r="G222" s="1"/>
  <c r="H222" s="1"/>
  <c r="F221"/>
  <c r="G221" s="1"/>
  <c r="H221" s="1"/>
  <c r="F220"/>
  <c r="F212"/>
  <c r="G212" s="1"/>
  <c r="H212" s="1"/>
  <c r="F211"/>
  <c r="G211" s="1"/>
  <c r="H211" s="1"/>
  <c r="F210"/>
  <c r="G210" s="1"/>
  <c r="H210" s="1"/>
  <c r="F209"/>
  <c r="G209" s="1"/>
  <c r="H209" s="1"/>
  <c r="F208"/>
  <c r="G208" s="1"/>
  <c r="H208" s="1"/>
  <c r="F207"/>
  <c r="G207" s="1"/>
  <c r="H207" s="1"/>
  <c r="F206"/>
  <c r="G206" s="1"/>
  <c r="H206" s="1"/>
  <c r="F205"/>
  <c r="G205" s="1"/>
  <c r="H205" s="1"/>
  <c r="F204"/>
  <c r="G204" s="1"/>
  <c r="H204" s="1"/>
  <c r="F203"/>
  <c r="G203" s="1"/>
  <c r="H203" s="1"/>
  <c r="F202"/>
  <c r="G202" s="1"/>
  <c r="H202" s="1"/>
  <c r="F201"/>
  <c r="G201" s="1"/>
  <c r="H201" s="1"/>
  <c r="F200"/>
  <c r="G200" s="1"/>
  <c r="H200" s="1"/>
  <c r="F199"/>
  <c r="G199" s="1"/>
  <c r="H199" s="1"/>
  <c r="F198"/>
  <c r="G198" s="1"/>
  <c r="H198" s="1"/>
  <c r="F197"/>
  <c r="G197" s="1"/>
  <c r="H197" s="1"/>
  <c r="F196"/>
  <c r="G196" s="1"/>
  <c r="H196" s="1"/>
  <c r="F195"/>
  <c r="G195" s="1"/>
  <c r="H195" s="1"/>
  <c r="F194"/>
  <c r="G194" s="1"/>
  <c r="H194" s="1"/>
  <c r="F193"/>
  <c r="G193" s="1"/>
  <c r="H193" s="1"/>
  <c r="F192"/>
  <c r="G192" s="1"/>
  <c r="H192" s="1"/>
  <c r="F191"/>
  <c r="F213" s="1"/>
  <c r="F184"/>
  <c r="G184" s="1"/>
  <c r="H184" s="1"/>
  <c r="F183"/>
  <c r="G183" s="1"/>
  <c r="H183" s="1"/>
  <c r="F182"/>
  <c r="G182" s="1"/>
  <c r="H182" s="1"/>
  <c r="F181"/>
  <c r="G181" s="1"/>
  <c r="H181" s="1"/>
  <c r="F180"/>
  <c r="G180" s="1"/>
  <c r="H180" s="1"/>
  <c r="F179"/>
  <c r="G179" s="1"/>
  <c r="H179" s="1"/>
  <c r="F178"/>
  <c r="G178" s="1"/>
  <c r="H178" s="1"/>
  <c r="F177"/>
  <c r="G177" s="1"/>
  <c r="H177" s="1"/>
  <c r="F176"/>
  <c r="G176" s="1"/>
  <c r="H176" s="1"/>
  <c r="F175"/>
  <c r="G175" s="1"/>
  <c r="H175" s="1"/>
  <c r="F174"/>
  <c r="G174" s="1"/>
  <c r="H174" s="1"/>
  <c r="F173"/>
  <c r="G173" s="1"/>
  <c r="H173" s="1"/>
  <c r="F172"/>
  <c r="G172" s="1"/>
  <c r="H172" s="1"/>
  <c r="F171"/>
  <c r="G171" s="1"/>
  <c r="H171" s="1"/>
  <c r="F170"/>
  <c r="G170" s="1"/>
  <c r="H170" s="1"/>
  <c r="F169"/>
  <c r="G169" s="1"/>
  <c r="H169" s="1"/>
  <c r="F168"/>
  <c r="G168" s="1"/>
  <c r="H168" s="1"/>
  <c r="F167"/>
  <c r="G167" s="1"/>
  <c r="H167" s="1"/>
  <c r="F166"/>
  <c r="G166" s="1"/>
  <c r="H166" s="1"/>
  <c r="F165"/>
  <c r="G165" s="1"/>
  <c r="H165" s="1"/>
  <c r="F164"/>
  <c r="G164" s="1"/>
  <c r="H164" s="1"/>
  <c r="F163"/>
  <c r="G163" s="1"/>
  <c r="H163" s="1"/>
  <c r="F162"/>
  <c r="G162" s="1"/>
  <c r="H162" s="1"/>
  <c r="F161"/>
  <c r="G161" s="1"/>
  <c r="H161" s="1"/>
  <c r="F160"/>
  <c r="G160" s="1"/>
  <c r="H160" s="1"/>
  <c r="F159"/>
  <c r="G159" s="1"/>
  <c r="H159" s="1"/>
  <c r="F158"/>
  <c r="G158" s="1"/>
  <c r="H158" s="1"/>
  <c r="F157"/>
  <c r="G157" s="1"/>
  <c r="H157" s="1"/>
  <c r="F156"/>
  <c r="G156" s="1"/>
  <c r="H156" s="1"/>
  <c r="F155"/>
  <c r="G155" s="1"/>
  <c r="H155" s="1"/>
  <c r="F154"/>
  <c r="G154" s="1"/>
  <c r="H154" s="1"/>
  <c r="F153"/>
  <c r="F185" s="1"/>
  <c r="H147"/>
  <c r="G147"/>
  <c r="F147"/>
  <c r="G134"/>
  <c r="H134" s="1"/>
  <c r="I134" s="1"/>
  <c r="G133"/>
  <c r="H133" s="1"/>
  <c r="I133" s="1"/>
  <c r="G132"/>
  <c r="H132" s="1"/>
  <c r="I132" s="1"/>
  <c r="G131"/>
  <c r="H131" s="1"/>
  <c r="I131" s="1"/>
  <c r="G130"/>
  <c r="H130" s="1"/>
  <c r="I130" s="1"/>
  <c r="G129"/>
  <c r="H129" s="1"/>
  <c r="I129" s="1"/>
  <c r="G128"/>
  <c r="H128" s="1"/>
  <c r="I128" s="1"/>
  <c r="G127"/>
  <c r="H127" s="1"/>
  <c r="I127" s="1"/>
  <c r="G126"/>
  <c r="H126" s="1"/>
  <c r="I126" s="1"/>
  <c r="G125"/>
  <c r="H125" s="1"/>
  <c r="I125" s="1"/>
  <c r="G124"/>
  <c r="H124" s="1"/>
  <c r="I124" s="1"/>
  <c r="G123"/>
  <c r="H123" s="1"/>
  <c r="I123" s="1"/>
  <c r="G122"/>
  <c r="H122" s="1"/>
  <c r="I122" s="1"/>
  <c r="G121"/>
  <c r="H121" s="1"/>
  <c r="I121" s="1"/>
  <c r="G120"/>
  <c r="H120" s="1"/>
  <c r="I120" s="1"/>
  <c r="G119"/>
  <c r="H119" s="1"/>
  <c r="I119" s="1"/>
  <c r="G118"/>
  <c r="H118" s="1"/>
  <c r="G117"/>
  <c r="G116"/>
  <c r="H111"/>
  <c r="G111"/>
  <c r="F110"/>
  <c r="F109"/>
  <c r="F108"/>
  <c r="F107"/>
  <c r="F106"/>
  <c r="F105"/>
  <c r="G97"/>
  <c r="H97" s="1"/>
  <c r="I97" s="1"/>
  <c r="G96"/>
  <c r="H96" s="1"/>
  <c r="I96" s="1"/>
  <c r="G95"/>
  <c r="F71"/>
  <c r="G71" s="1"/>
  <c r="H71" s="1"/>
  <c r="F70"/>
  <c r="F76" s="1"/>
  <c r="F63"/>
  <c r="G63" s="1"/>
  <c r="H63" s="1"/>
  <c r="F62"/>
  <c r="G62" s="1"/>
  <c r="H62" s="1"/>
  <c r="F61"/>
  <c r="G61" s="1"/>
  <c r="H61" s="1"/>
  <c r="F60"/>
  <c r="G60" s="1"/>
  <c r="H60" s="1"/>
  <c r="F59"/>
  <c r="G59" s="1"/>
  <c r="H59" s="1"/>
  <c r="F58"/>
  <c r="E48"/>
  <c r="H27"/>
  <c r="G27"/>
  <c r="F27"/>
  <c r="E27"/>
  <c r="D26"/>
  <c r="D25"/>
  <c r="I25" s="1"/>
  <c r="D24"/>
  <c r="I24" s="1"/>
  <c r="D22"/>
  <c r="L22" s="1"/>
  <c r="D21"/>
  <c r="D19"/>
  <c r="L19" s="1"/>
  <c r="D18"/>
  <c r="I18" s="1"/>
  <c r="D17"/>
  <c r="L17" s="1"/>
  <c r="G250" i="13"/>
  <c r="E250"/>
  <c r="C250"/>
  <c r="H247"/>
  <c r="D247"/>
  <c r="F241"/>
  <c r="G241" s="1"/>
  <c r="H241" s="1"/>
  <c r="F240"/>
  <c r="G240" s="1"/>
  <c r="H240" s="1"/>
  <c r="F239"/>
  <c r="G239" s="1"/>
  <c r="H239" s="1"/>
  <c r="F238"/>
  <c r="G238" s="1"/>
  <c r="H238" s="1"/>
  <c r="F237"/>
  <c r="G237" s="1"/>
  <c r="H237" s="1"/>
  <c r="F236"/>
  <c r="G236" s="1"/>
  <c r="H236" s="1"/>
  <c r="F235"/>
  <c r="G235" s="1"/>
  <c r="H235" s="1"/>
  <c r="F234"/>
  <c r="G234" s="1"/>
  <c r="H234" s="1"/>
  <c r="F233"/>
  <c r="G233" s="1"/>
  <c r="H233" s="1"/>
  <c r="F232"/>
  <c r="G232" s="1"/>
  <c r="H232" s="1"/>
  <c r="F231"/>
  <c r="G231" s="1"/>
  <c r="H231" s="1"/>
  <c r="F230"/>
  <c r="G230" s="1"/>
  <c r="H230" s="1"/>
  <c r="F229"/>
  <c r="G229" s="1"/>
  <c r="H229" s="1"/>
  <c r="F228"/>
  <c r="G228" s="1"/>
  <c r="H228" s="1"/>
  <c r="F227"/>
  <c r="G227" s="1"/>
  <c r="H227" s="1"/>
  <c r="F226"/>
  <c r="G226" s="1"/>
  <c r="H226" s="1"/>
  <c r="F225"/>
  <c r="G225" s="1"/>
  <c r="H225" s="1"/>
  <c r="F224"/>
  <c r="G224" s="1"/>
  <c r="H224" s="1"/>
  <c r="F223"/>
  <c r="G223" s="1"/>
  <c r="H223" s="1"/>
  <c r="F222"/>
  <c r="G222" s="1"/>
  <c r="H222" s="1"/>
  <c r="F221"/>
  <c r="G221" s="1"/>
  <c r="H221" s="1"/>
  <c r="F220"/>
  <c r="F242" s="1"/>
  <c r="F212"/>
  <c r="G212" s="1"/>
  <c r="H212" s="1"/>
  <c r="F211"/>
  <c r="G211" s="1"/>
  <c r="H211" s="1"/>
  <c r="F210"/>
  <c r="G210" s="1"/>
  <c r="H210" s="1"/>
  <c r="F209"/>
  <c r="G209" s="1"/>
  <c r="H209" s="1"/>
  <c r="F208"/>
  <c r="G208" s="1"/>
  <c r="H208" s="1"/>
  <c r="F207"/>
  <c r="G207" s="1"/>
  <c r="H207" s="1"/>
  <c r="F206"/>
  <c r="G206" s="1"/>
  <c r="H206" s="1"/>
  <c r="F205"/>
  <c r="G205" s="1"/>
  <c r="H205" s="1"/>
  <c r="F204"/>
  <c r="G204" s="1"/>
  <c r="H204" s="1"/>
  <c r="F203"/>
  <c r="G203" s="1"/>
  <c r="H203" s="1"/>
  <c r="F202"/>
  <c r="G202" s="1"/>
  <c r="H202" s="1"/>
  <c r="F201"/>
  <c r="G201" s="1"/>
  <c r="H201" s="1"/>
  <c r="F200"/>
  <c r="G200" s="1"/>
  <c r="H200" s="1"/>
  <c r="F199"/>
  <c r="G199" s="1"/>
  <c r="H199" s="1"/>
  <c r="F198"/>
  <c r="G198" s="1"/>
  <c r="H198" s="1"/>
  <c r="F197"/>
  <c r="G197" s="1"/>
  <c r="H197" s="1"/>
  <c r="F196"/>
  <c r="G196" s="1"/>
  <c r="H196" s="1"/>
  <c r="F195"/>
  <c r="G195" s="1"/>
  <c r="H195" s="1"/>
  <c r="F194"/>
  <c r="G194" s="1"/>
  <c r="H194" s="1"/>
  <c r="F193"/>
  <c r="G193" s="1"/>
  <c r="H193" s="1"/>
  <c r="F192"/>
  <c r="G192" s="1"/>
  <c r="H192" s="1"/>
  <c r="F191"/>
  <c r="F184"/>
  <c r="G184" s="1"/>
  <c r="H184" s="1"/>
  <c r="F183"/>
  <c r="G183" s="1"/>
  <c r="H183" s="1"/>
  <c r="F182"/>
  <c r="G182" s="1"/>
  <c r="H182" s="1"/>
  <c r="F181"/>
  <c r="G181" s="1"/>
  <c r="H181" s="1"/>
  <c r="F180"/>
  <c r="G180" s="1"/>
  <c r="H180" s="1"/>
  <c r="F179"/>
  <c r="G179" s="1"/>
  <c r="H179" s="1"/>
  <c r="F178"/>
  <c r="G178" s="1"/>
  <c r="H178" s="1"/>
  <c r="F177"/>
  <c r="G177" s="1"/>
  <c r="H177" s="1"/>
  <c r="F176"/>
  <c r="G176" s="1"/>
  <c r="H176" s="1"/>
  <c r="F175"/>
  <c r="G175" s="1"/>
  <c r="H175" s="1"/>
  <c r="F174"/>
  <c r="G174" s="1"/>
  <c r="H174" s="1"/>
  <c r="F173"/>
  <c r="G173" s="1"/>
  <c r="H173" s="1"/>
  <c r="F172"/>
  <c r="G172" s="1"/>
  <c r="H172" s="1"/>
  <c r="F171"/>
  <c r="G171" s="1"/>
  <c r="H171" s="1"/>
  <c r="F170"/>
  <c r="G170" s="1"/>
  <c r="H170" s="1"/>
  <c r="F169"/>
  <c r="G169" s="1"/>
  <c r="H169" s="1"/>
  <c r="F168"/>
  <c r="G168" s="1"/>
  <c r="H168" s="1"/>
  <c r="F167"/>
  <c r="G167" s="1"/>
  <c r="H167" s="1"/>
  <c r="F166"/>
  <c r="G166" s="1"/>
  <c r="H166" s="1"/>
  <c r="F165"/>
  <c r="G165" s="1"/>
  <c r="H165" s="1"/>
  <c r="F164"/>
  <c r="G164" s="1"/>
  <c r="H164" s="1"/>
  <c r="F163"/>
  <c r="G163" s="1"/>
  <c r="H163" s="1"/>
  <c r="F162"/>
  <c r="G162" s="1"/>
  <c r="H162" s="1"/>
  <c r="F161"/>
  <c r="G161" s="1"/>
  <c r="H161" s="1"/>
  <c r="F160"/>
  <c r="G160" s="1"/>
  <c r="H160" s="1"/>
  <c r="F159"/>
  <c r="G159" s="1"/>
  <c r="H159" s="1"/>
  <c r="F158"/>
  <c r="G158" s="1"/>
  <c r="H158" s="1"/>
  <c r="F157"/>
  <c r="G157" s="1"/>
  <c r="H157" s="1"/>
  <c r="F156"/>
  <c r="G156" s="1"/>
  <c r="H156" s="1"/>
  <c r="F155"/>
  <c r="G155" s="1"/>
  <c r="H155" s="1"/>
  <c r="F154"/>
  <c r="G154" s="1"/>
  <c r="H154" s="1"/>
  <c r="F153"/>
  <c r="H147"/>
  <c r="G147"/>
  <c r="F147"/>
  <c r="G134"/>
  <c r="H134" s="1"/>
  <c r="I134" s="1"/>
  <c r="G133"/>
  <c r="H133" s="1"/>
  <c r="I133" s="1"/>
  <c r="G132"/>
  <c r="H132" s="1"/>
  <c r="I132" s="1"/>
  <c r="G131"/>
  <c r="H131" s="1"/>
  <c r="I131" s="1"/>
  <c r="G130"/>
  <c r="H130" s="1"/>
  <c r="I130" s="1"/>
  <c r="G129"/>
  <c r="H129" s="1"/>
  <c r="I129" s="1"/>
  <c r="G128"/>
  <c r="H128" s="1"/>
  <c r="I128" s="1"/>
  <c r="G127"/>
  <c r="H127" s="1"/>
  <c r="I127" s="1"/>
  <c r="G126"/>
  <c r="H126" s="1"/>
  <c r="I126" s="1"/>
  <c r="G125"/>
  <c r="H125" s="1"/>
  <c r="I125" s="1"/>
  <c r="G124"/>
  <c r="H124" s="1"/>
  <c r="I124" s="1"/>
  <c r="G123"/>
  <c r="H123" s="1"/>
  <c r="I123" s="1"/>
  <c r="G122"/>
  <c r="H122" s="1"/>
  <c r="I122" s="1"/>
  <c r="G121"/>
  <c r="H121" s="1"/>
  <c r="I121" s="1"/>
  <c r="G120"/>
  <c r="H120" s="1"/>
  <c r="I120" s="1"/>
  <c r="G119"/>
  <c r="H119" s="1"/>
  <c r="I119" s="1"/>
  <c r="G118"/>
  <c r="H118" s="1"/>
  <c r="G117"/>
  <c r="G116"/>
  <c r="H111"/>
  <c r="G111"/>
  <c r="F110"/>
  <c r="F109"/>
  <c r="F108"/>
  <c r="F107"/>
  <c r="F106"/>
  <c r="F105"/>
  <c r="G97"/>
  <c r="H97" s="1"/>
  <c r="I97" s="1"/>
  <c r="G96"/>
  <c r="H96" s="1"/>
  <c r="I96" s="1"/>
  <c r="G95"/>
  <c r="F71"/>
  <c r="G71" s="1"/>
  <c r="H71" s="1"/>
  <c r="F70"/>
  <c r="F63"/>
  <c r="G63" s="1"/>
  <c r="H63" s="1"/>
  <c r="F62"/>
  <c r="G62" s="1"/>
  <c r="H62" s="1"/>
  <c r="F61"/>
  <c r="G61" s="1"/>
  <c r="H61" s="1"/>
  <c r="F60"/>
  <c r="G60" s="1"/>
  <c r="H60" s="1"/>
  <c r="F59"/>
  <c r="G59" s="1"/>
  <c r="H59" s="1"/>
  <c r="F58"/>
  <c r="E48"/>
  <c r="H27"/>
  <c r="G27"/>
  <c r="F27"/>
  <c r="E27"/>
  <c r="D26"/>
  <c r="D25"/>
  <c r="I25" s="1"/>
  <c r="D24"/>
  <c r="I24" s="1"/>
  <c r="D22"/>
  <c r="L22" s="1"/>
  <c r="D21"/>
  <c r="I21" s="1"/>
  <c r="D19"/>
  <c r="L19" s="1"/>
  <c r="D18"/>
  <c r="I18" s="1"/>
  <c r="D17"/>
  <c r="L17" s="1"/>
  <c r="G242" i="12"/>
  <c r="E242"/>
  <c r="C242"/>
  <c r="H239"/>
  <c r="D239"/>
  <c r="F233"/>
  <c r="G233" s="1"/>
  <c r="H233" s="1"/>
  <c r="F232"/>
  <c r="G232" s="1"/>
  <c r="H232" s="1"/>
  <c r="F231"/>
  <c r="G231" s="1"/>
  <c r="H231" s="1"/>
  <c r="F230"/>
  <c r="G230" s="1"/>
  <c r="H230" s="1"/>
  <c r="F229"/>
  <c r="G229" s="1"/>
  <c r="H229" s="1"/>
  <c r="F228"/>
  <c r="G228" s="1"/>
  <c r="H228" s="1"/>
  <c r="F227"/>
  <c r="G227" s="1"/>
  <c r="H227" s="1"/>
  <c r="F226"/>
  <c r="G226" s="1"/>
  <c r="H226" s="1"/>
  <c r="F225"/>
  <c r="G225" s="1"/>
  <c r="H225" s="1"/>
  <c r="F224"/>
  <c r="G224" s="1"/>
  <c r="H224" s="1"/>
  <c r="F223"/>
  <c r="G223" s="1"/>
  <c r="H223" s="1"/>
  <c r="H222"/>
  <c r="H221"/>
  <c r="F220"/>
  <c r="G220" s="1"/>
  <c r="H220" s="1"/>
  <c r="G219"/>
  <c r="H219" s="1"/>
  <c r="F218"/>
  <c r="G218" s="1"/>
  <c r="H218" s="1"/>
  <c r="F217"/>
  <c r="G217" s="1"/>
  <c r="H217" s="1"/>
  <c r="F216"/>
  <c r="F208"/>
  <c r="G208" s="1"/>
  <c r="H208" s="1"/>
  <c r="F207"/>
  <c r="G207" s="1"/>
  <c r="H207" s="1"/>
  <c r="F206"/>
  <c r="G206" s="1"/>
  <c r="H206" s="1"/>
  <c r="F205"/>
  <c r="G205" s="1"/>
  <c r="H205" s="1"/>
  <c r="F204"/>
  <c r="G204" s="1"/>
  <c r="H204" s="1"/>
  <c r="H203"/>
  <c r="F203"/>
  <c r="F202"/>
  <c r="G202" s="1"/>
  <c r="H202" s="1"/>
  <c r="F201"/>
  <c r="G201" s="1"/>
  <c r="H201" s="1"/>
  <c r="F200"/>
  <c r="G200" s="1"/>
  <c r="H200" s="1"/>
  <c r="F199"/>
  <c r="G199" s="1"/>
  <c r="H199" s="1"/>
  <c r="F198"/>
  <c r="G198" s="1"/>
  <c r="H198" s="1"/>
  <c r="F197"/>
  <c r="G197" s="1"/>
  <c r="H197" s="1"/>
  <c r="F196"/>
  <c r="G196" s="1"/>
  <c r="H196" s="1"/>
  <c r="F195"/>
  <c r="G195" s="1"/>
  <c r="H195" s="1"/>
  <c r="F194"/>
  <c r="G194" s="1"/>
  <c r="H194" s="1"/>
  <c r="F193"/>
  <c r="G193" s="1"/>
  <c r="H193" s="1"/>
  <c r="F192"/>
  <c r="G192" s="1"/>
  <c r="H192" s="1"/>
  <c r="F191"/>
  <c r="G191" s="1"/>
  <c r="H191" s="1"/>
  <c r="F190"/>
  <c r="G190" s="1"/>
  <c r="H190" s="1"/>
  <c r="F189"/>
  <c r="G189" s="1"/>
  <c r="H189" s="1"/>
  <c r="F188"/>
  <c r="F181"/>
  <c r="G181" s="1"/>
  <c r="H181" s="1"/>
  <c r="F180"/>
  <c r="G180" s="1"/>
  <c r="H180" s="1"/>
  <c r="H179"/>
  <c r="F178"/>
  <c r="G178" s="1"/>
  <c r="H178" s="1"/>
  <c r="F177"/>
  <c r="G177" s="1"/>
  <c r="H177" s="1"/>
  <c r="F176"/>
  <c r="G176" s="1"/>
  <c r="H176" s="1"/>
  <c r="F175"/>
  <c r="G175" s="1"/>
  <c r="H175" s="1"/>
  <c r="F174"/>
  <c r="G174" s="1"/>
  <c r="H174" s="1"/>
  <c r="F173"/>
  <c r="G173" s="1"/>
  <c r="H173" s="1"/>
  <c r="F172"/>
  <c r="G172" s="1"/>
  <c r="H172" s="1"/>
  <c r="F171"/>
  <c r="G171" s="1"/>
  <c r="H171" s="1"/>
  <c r="F170"/>
  <c r="G170" s="1"/>
  <c r="H170" s="1"/>
  <c r="F169"/>
  <c r="G169" s="1"/>
  <c r="H169" s="1"/>
  <c r="F168"/>
  <c r="G168" s="1"/>
  <c r="H168" s="1"/>
  <c r="F167"/>
  <c r="G167" s="1"/>
  <c r="H167" s="1"/>
  <c r="F166"/>
  <c r="G166" s="1"/>
  <c r="H166" s="1"/>
  <c r="F165"/>
  <c r="G165" s="1"/>
  <c r="H165" s="1"/>
  <c r="F164"/>
  <c r="G164" s="1"/>
  <c r="H164" s="1"/>
  <c r="F163"/>
  <c r="G163" s="1"/>
  <c r="H163" s="1"/>
  <c r="F162"/>
  <c r="G162" s="1"/>
  <c r="H162" s="1"/>
  <c r="F161"/>
  <c r="G161" s="1"/>
  <c r="H161" s="1"/>
  <c r="F160"/>
  <c r="G160" s="1"/>
  <c r="H160" s="1"/>
  <c r="F159"/>
  <c r="G159" s="1"/>
  <c r="H159" s="1"/>
  <c r="F158"/>
  <c r="G158" s="1"/>
  <c r="H158" s="1"/>
  <c r="F157"/>
  <c r="G157" s="1"/>
  <c r="H157" s="1"/>
  <c r="F156"/>
  <c r="G156" s="1"/>
  <c r="H156" s="1"/>
  <c r="F155"/>
  <c r="G155" s="1"/>
  <c r="H155" s="1"/>
  <c r="F154"/>
  <c r="G154" s="1"/>
  <c r="H154" s="1"/>
  <c r="F153"/>
  <c r="G153" s="1"/>
  <c r="H153" s="1"/>
  <c r="F152"/>
  <c r="G152" s="1"/>
  <c r="H152" s="1"/>
  <c r="F151"/>
  <c r="G151" s="1"/>
  <c r="H151" s="1"/>
  <c r="F150"/>
  <c r="G150" s="1"/>
  <c r="H144"/>
  <c r="G144"/>
  <c r="F144"/>
  <c r="G130"/>
  <c r="H130" s="1"/>
  <c r="I130" s="1"/>
  <c r="G129"/>
  <c r="H129" s="1"/>
  <c r="I129" s="1"/>
  <c r="G128"/>
  <c r="H128" s="1"/>
  <c r="I128" s="1"/>
  <c r="G127"/>
  <c r="H127" s="1"/>
  <c r="I127" s="1"/>
  <c r="G126"/>
  <c r="H126" s="1"/>
  <c r="I126" s="1"/>
  <c r="G125"/>
  <c r="H125" s="1"/>
  <c r="I125" s="1"/>
  <c r="G124"/>
  <c r="H124" s="1"/>
  <c r="I124" s="1"/>
  <c r="G123"/>
  <c r="H123" s="1"/>
  <c r="I123" s="1"/>
  <c r="G122"/>
  <c r="H122" s="1"/>
  <c r="I122" s="1"/>
  <c r="G121"/>
  <c r="H121" s="1"/>
  <c r="I121" s="1"/>
  <c r="G120"/>
  <c r="H120" s="1"/>
  <c r="I120" s="1"/>
  <c r="G119"/>
  <c r="H119" s="1"/>
  <c r="I119" s="1"/>
  <c r="G118"/>
  <c r="H118" s="1"/>
  <c r="I118" s="1"/>
  <c r="G117"/>
  <c r="H117" s="1"/>
  <c r="I117" s="1"/>
  <c r="G116"/>
  <c r="H116" s="1"/>
  <c r="I116" s="1"/>
  <c r="H111"/>
  <c r="G111"/>
  <c r="F110"/>
  <c r="F109"/>
  <c r="F108"/>
  <c r="F107"/>
  <c r="F106"/>
  <c r="F105"/>
  <c r="F111" s="1"/>
  <c r="G97"/>
  <c r="H97" s="1"/>
  <c r="I97" s="1"/>
  <c r="G96"/>
  <c r="H96" s="1"/>
  <c r="I96" s="1"/>
  <c r="G95"/>
  <c r="F71"/>
  <c r="G71" s="1"/>
  <c r="H71" s="1"/>
  <c r="F63"/>
  <c r="G63" s="1"/>
  <c r="H63" s="1"/>
  <c r="F62"/>
  <c r="G62" s="1"/>
  <c r="H62" s="1"/>
  <c r="F61"/>
  <c r="G61" s="1"/>
  <c r="H61" s="1"/>
  <c r="F60"/>
  <c r="G60" s="1"/>
  <c r="H60" s="1"/>
  <c r="F59"/>
  <c r="G59" s="1"/>
  <c r="H59" s="1"/>
  <c r="F58"/>
  <c r="G58" s="1"/>
  <c r="H28"/>
  <c r="G28"/>
  <c r="F28"/>
  <c r="E28"/>
  <c r="D27"/>
  <c r="I27" s="1"/>
  <c r="D26"/>
  <c r="I26" s="1"/>
  <c r="D25"/>
  <c r="I25" s="1"/>
  <c r="D24"/>
  <c r="L24" s="1"/>
  <c r="D23"/>
  <c r="I23" s="1"/>
  <c r="D22"/>
  <c r="L22" s="1"/>
  <c r="I21"/>
  <c r="D20"/>
  <c r="L20" s="1"/>
  <c r="D19"/>
  <c r="I19" s="1"/>
  <c r="J19" s="1"/>
  <c r="K19" s="1"/>
  <c r="D18"/>
  <c r="L18" s="1"/>
  <c r="G264" i="11"/>
  <c r="E264"/>
  <c r="C264"/>
  <c r="H261"/>
  <c r="D261"/>
  <c r="F255"/>
  <c r="G255" s="1"/>
  <c r="H255" s="1"/>
  <c r="F254"/>
  <c r="G254" s="1"/>
  <c r="H254" s="1"/>
  <c r="F253"/>
  <c r="G253" s="1"/>
  <c r="H253" s="1"/>
  <c r="F252"/>
  <c r="G252" s="1"/>
  <c r="H252" s="1"/>
  <c r="F251"/>
  <c r="G251" s="1"/>
  <c r="H251" s="1"/>
  <c r="F250"/>
  <c r="G250" s="1"/>
  <c r="H250" s="1"/>
  <c r="F249"/>
  <c r="G249" s="1"/>
  <c r="H249" s="1"/>
  <c r="F248"/>
  <c r="G248" s="1"/>
  <c r="H248" s="1"/>
  <c r="F247"/>
  <c r="G247" s="1"/>
  <c r="H247" s="1"/>
  <c r="F246"/>
  <c r="G246" s="1"/>
  <c r="H246" s="1"/>
  <c r="F245"/>
  <c r="G245" s="1"/>
  <c r="H245" s="1"/>
  <c r="F244"/>
  <c r="G244" s="1"/>
  <c r="H244" s="1"/>
  <c r="F243"/>
  <c r="G243" s="1"/>
  <c r="H243" s="1"/>
  <c r="F242"/>
  <c r="G242" s="1"/>
  <c r="H242" s="1"/>
  <c r="F241"/>
  <c r="G241" s="1"/>
  <c r="H241" s="1"/>
  <c r="F240"/>
  <c r="G240" s="1"/>
  <c r="H240" s="1"/>
  <c r="F239"/>
  <c r="G239" s="1"/>
  <c r="H239" s="1"/>
  <c r="F238"/>
  <c r="F237"/>
  <c r="G237" s="1"/>
  <c r="H237" s="1"/>
  <c r="F236"/>
  <c r="G236" s="1"/>
  <c r="H236" s="1"/>
  <c r="F235"/>
  <c r="G235" s="1"/>
  <c r="H235" s="1"/>
  <c r="F234"/>
  <c r="G234" s="1"/>
  <c r="H234" s="1"/>
  <c r="F233"/>
  <c r="G233" s="1"/>
  <c r="H233" s="1"/>
  <c r="F232"/>
  <c r="G232" s="1"/>
  <c r="H232" s="1"/>
  <c r="F231"/>
  <c r="G231" s="1"/>
  <c r="H231" s="1"/>
  <c r="F230"/>
  <c r="G230" s="1"/>
  <c r="H230" s="1"/>
  <c r="F229"/>
  <c r="G229" s="1"/>
  <c r="H229" s="1"/>
  <c r="F228"/>
  <c r="G228" s="1"/>
  <c r="H228" s="1"/>
  <c r="F227"/>
  <c r="G227" s="1"/>
  <c r="H227" s="1"/>
  <c r="F226"/>
  <c r="G226" s="1"/>
  <c r="H226" s="1"/>
  <c r="F225"/>
  <c r="G225" s="1"/>
  <c r="H225" s="1"/>
  <c r="F224"/>
  <c r="G224" s="1"/>
  <c r="H224" s="1"/>
  <c r="F223"/>
  <c r="F215"/>
  <c r="G215" s="1"/>
  <c r="H215" s="1"/>
  <c r="F214"/>
  <c r="G214" s="1"/>
  <c r="H214" s="1"/>
  <c r="F213"/>
  <c r="G213" s="1"/>
  <c r="H213" s="1"/>
  <c r="F212"/>
  <c r="G212" s="1"/>
  <c r="H212" s="1"/>
  <c r="F211"/>
  <c r="G211" s="1"/>
  <c r="H211" s="1"/>
  <c r="F210"/>
  <c r="G210" s="1"/>
  <c r="H210" s="1"/>
  <c r="H209"/>
  <c r="F209"/>
  <c r="G208"/>
  <c r="H208" s="1"/>
  <c r="F208"/>
  <c r="F207"/>
  <c r="G207" s="1"/>
  <c r="H207" s="1"/>
  <c r="F206"/>
  <c r="G206" s="1"/>
  <c r="H206" s="1"/>
  <c r="F205"/>
  <c r="G205" s="1"/>
  <c r="H205" s="1"/>
  <c r="F204"/>
  <c r="G204" s="1"/>
  <c r="H204" s="1"/>
  <c r="F203"/>
  <c r="G203" s="1"/>
  <c r="H203" s="1"/>
  <c r="F202"/>
  <c r="G202" s="1"/>
  <c r="H202" s="1"/>
  <c r="F201"/>
  <c r="G201" s="1"/>
  <c r="H201" s="1"/>
  <c r="F200"/>
  <c r="G200" s="1"/>
  <c r="H200" s="1"/>
  <c r="F199"/>
  <c r="G199" s="1"/>
  <c r="H199" s="1"/>
  <c r="F198"/>
  <c r="G198" s="1"/>
  <c r="H198" s="1"/>
  <c r="F197"/>
  <c r="G197" s="1"/>
  <c r="H197" s="1"/>
  <c r="F196"/>
  <c r="G196" s="1"/>
  <c r="H196" s="1"/>
  <c r="F195"/>
  <c r="G195" s="1"/>
  <c r="H195" s="1"/>
  <c r="F194"/>
  <c r="F187"/>
  <c r="G187" s="1"/>
  <c r="H187" s="1"/>
  <c r="F186"/>
  <c r="G186" s="1"/>
  <c r="H186" s="1"/>
  <c r="F185"/>
  <c r="G185" s="1"/>
  <c r="H185" s="1"/>
  <c r="F184"/>
  <c r="G184" s="1"/>
  <c r="H184" s="1"/>
  <c r="F183"/>
  <c r="G183" s="1"/>
  <c r="H183" s="1"/>
  <c r="F182"/>
  <c r="G182" s="1"/>
  <c r="H182" s="1"/>
  <c r="F181"/>
  <c r="G181" s="1"/>
  <c r="H181" s="1"/>
  <c r="F180"/>
  <c r="G180" s="1"/>
  <c r="H180" s="1"/>
  <c r="F179"/>
  <c r="G179" s="1"/>
  <c r="H179" s="1"/>
  <c r="F178"/>
  <c r="G178" s="1"/>
  <c r="H178" s="1"/>
  <c r="F177"/>
  <c r="G177" s="1"/>
  <c r="H177" s="1"/>
  <c r="F176"/>
  <c r="G176" s="1"/>
  <c r="H176" s="1"/>
  <c r="F175"/>
  <c r="G175" s="1"/>
  <c r="H175" s="1"/>
  <c r="F174"/>
  <c r="G174" s="1"/>
  <c r="H174" s="1"/>
  <c r="F173"/>
  <c r="G173" s="1"/>
  <c r="H173" s="1"/>
  <c r="F172"/>
  <c r="G172" s="1"/>
  <c r="H172" s="1"/>
  <c r="F171"/>
  <c r="G171" s="1"/>
  <c r="H171" s="1"/>
  <c r="F170"/>
  <c r="G170" s="1"/>
  <c r="H170" s="1"/>
  <c r="F169"/>
  <c r="G169" s="1"/>
  <c r="H169" s="1"/>
  <c r="F168"/>
  <c r="G168" s="1"/>
  <c r="H168" s="1"/>
  <c r="F167"/>
  <c r="G167" s="1"/>
  <c r="H167" s="1"/>
  <c r="F166"/>
  <c r="G166" s="1"/>
  <c r="H166" s="1"/>
  <c r="F165"/>
  <c r="G165" s="1"/>
  <c r="H165" s="1"/>
  <c r="F164"/>
  <c r="G164" s="1"/>
  <c r="H164" s="1"/>
  <c r="F163"/>
  <c r="G163" s="1"/>
  <c r="H163" s="1"/>
  <c r="F162"/>
  <c r="G162" s="1"/>
  <c r="H162" s="1"/>
  <c r="F161"/>
  <c r="G161" s="1"/>
  <c r="H161" s="1"/>
  <c r="F160"/>
  <c r="G160" s="1"/>
  <c r="H160" s="1"/>
  <c r="F159"/>
  <c r="G159" s="1"/>
  <c r="H159" s="1"/>
  <c r="F158"/>
  <c r="G158" s="1"/>
  <c r="H158" s="1"/>
  <c r="F157"/>
  <c r="G157" s="1"/>
  <c r="H157" s="1"/>
  <c r="F156"/>
  <c r="F188" s="1"/>
  <c r="H150"/>
  <c r="G150"/>
  <c r="F150"/>
  <c r="H137"/>
  <c r="I137" s="1"/>
  <c r="G137"/>
  <c r="G136"/>
  <c r="H136" s="1"/>
  <c r="I136" s="1"/>
  <c r="G135"/>
  <c r="H135" s="1"/>
  <c r="I135" s="1"/>
  <c r="G134"/>
  <c r="H134" s="1"/>
  <c r="I134" s="1"/>
  <c r="G133"/>
  <c r="H133" s="1"/>
  <c r="I133" s="1"/>
  <c r="G132"/>
  <c r="H132" s="1"/>
  <c r="I132" s="1"/>
  <c r="G131"/>
  <c r="H131" s="1"/>
  <c r="I131" s="1"/>
  <c r="G130"/>
  <c r="H130" s="1"/>
  <c r="I130" s="1"/>
  <c r="G129"/>
  <c r="H129" s="1"/>
  <c r="I129" s="1"/>
  <c r="G128"/>
  <c r="H128" s="1"/>
  <c r="I128" s="1"/>
  <c r="G127"/>
  <c r="H127" s="1"/>
  <c r="I127" s="1"/>
  <c r="G126"/>
  <c r="H126" s="1"/>
  <c r="I126" s="1"/>
  <c r="G125"/>
  <c r="H125" s="1"/>
  <c r="I125" s="1"/>
  <c r="G124"/>
  <c r="H124" s="1"/>
  <c r="I124" s="1"/>
  <c r="G123"/>
  <c r="H123" s="1"/>
  <c r="I123" s="1"/>
  <c r="G122"/>
  <c r="H122" s="1"/>
  <c r="G121"/>
  <c r="G120"/>
  <c r="G138" s="1"/>
  <c r="G119"/>
  <c r="H114"/>
  <c r="G114"/>
  <c r="F113"/>
  <c r="F112"/>
  <c r="F111"/>
  <c r="F110"/>
  <c r="F109"/>
  <c r="F108"/>
  <c r="G100"/>
  <c r="H100" s="1"/>
  <c r="I100" s="1"/>
  <c r="G99"/>
  <c r="H99" s="1"/>
  <c r="I99" s="1"/>
  <c r="G98"/>
  <c r="G103" s="1"/>
  <c r="F74"/>
  <c r="G74" s="1"/>
  <c r="H74" s="1"/>
  <c r="F73"/>
  <c r="F79" s="1"/>
  <c r="F66"/>
  <c r="G66" s="1"/>
  <c r="H66" s="1"/>
  <c r="F65"/>
  <c r="G65" s="1"/>
  <c r="H65" s="1"/>
  <c r="F64"/>
  <c r="G64" s="1"/>
  <c r="H64" s="1"/>
  <c r="F63"/>
  <c r="G63" s="1"/>
  <c r="H63" s="1"/>
  <c r="F62"/>
  <c r="G62" s="1"/>
  <c r="H62" s="1"/>
  <c r="F61"/>
  <c r="H54"/>
  <c r="K30"/>
  <c r="H53" s="1"/>
  <c r="J30"/>
  <c r="G50" s="1"/>
  <c r="G48" s="1"/>
  <c r="H30"/>
  <c r="G30"/>
  <c r="F30"/>
  <c r="E30"/>
  <c r="D29"/>
  <c r="D28"/>
  <c r="I28" s="1"/>
  <c r="D27"/>
  <c r="I27" s="1"/>
  <c r="D26"/>
  <c r="I26" s="1"/>
  <c r="D25"/>
  <c r="I25" s="1"/>
  <c r="D24"/>
  <c r="I24" s="1"/>
  <c r="I23"/>
  <c r="D22"/>
  <c r="I22" s="1"/>
  <c r="E50" s="1"/>
  <c r="D21"/>
  <c r="I21" s="1"/>
  <c r="D20"/>
  <c r="I20" s="1"/>
  <c r="I30" s="1"/>
  <c r="G263" i="10"/>
  <c r="E263"/>
  <c r="C263"/>
  <c r="H260"/>
  <c r="D260"/>
  <c r="F254"/>
  <c r="G254" s="1"/>
  <c r="H254" s="1"/>
  <c r="F253"/>
  <c r="G253" s="1"/>
  <c r="H253" s="1"/>
  <c r="F252"/>
  <c r="G252" s="1"/>
  <c r="H252" s="1"/>
  <c r="F251"/>
  <c r="G251" s="1"/>
  <c r="H251" s="1"/>
  <c r="F250"/>
  <c r="G250" s="1"/>
  <c r="H250" s="1"/>
  <c r="F249"/>
  <c r="G249" s="1"/>
  <c r="H249" s="1"/>
  <c r="F248"/>
  <c r="G248" s="1"/>
  <c r="H248" s="1"/>
  <c r="F247"/>
  <c r="G247" s="1"/>
  <c r="H247" s="1"/>
  <c r="F246"/>
  <c r="G246" s="1"/>
  <c r="H246" s="1"/>
  <c r="F245"/>
  <c r="G245" s="1"/>
  <c r="H245" s="1"/>
  <c r="F244"/>
  <c r="G244" s="1"/>
  <c r="H244" s="1"/>
  <c r="F243"/>
  <c r="G243" s="1"/>
  <c r="H243" s="1"/>
  <c r="F242"/>
  <c r="G242" s="1"/>
  <c r="H242" s="1"/>
  <c r="F241"/>
  <c r="G241" s="1"/>
  <c r="H241" s="1"/>
  <c r="F240"/>
  <c r="G240" s="1"/>
  <c r="H240" s="1"/>
  <c r="F239"/>
  <c r="G239" s="1"/>
  <c r="H239" s="1"/>
  <c r="F238"/>
  <c r="G238" s="1"/>
  <c r="H238" s="1"/>
  <c r="F237"/>
  <c r="G237" s="1"/>
  <c r="H237" s="1"/>
  <c r="F236"/>
  <c r="G236" s="1"/>
  <c r="H236" s="1"/>
  <c r="F235"/>
  <c r="G235" s="1"/>
  <c r="H235" s="1"/>
  <c r="F234"/>
  <c r="G234" s="1"/>
  <c r="H234" s="1"/>
  <c r="F233"/>
  <c r="G233" s="1"/>
  <c r="H233" s="1"/>
  <c r="F232"/>
  <c r="G232" s="1"/>
  <c r="H232" s="1"/>
  <c r="F231"/>
  <c r="G231" s="1"/>
  <c r="H231" s="1"/>
  <c r="F230"/>
  <c r="G230" s="1"/>
  <c r="H230" s="1"/>
  <c r="F229"/>
  <c r="G229" s="1"/>
  <c r="H229" s="1"/>
  <c r="F228"/>
  <c r="G228" s="1"/>
  <c r="H228" s="1"/>
  <c r="F227"/>
  <c r="G227" s="1"/>
  <c r="H227" s="1"/>
  <c r="F226"/>
  <c r="G226" s="1"/>
  <c r="F225"/>
  <c r="F255" s="1"/>
  <c r="F218"/>
  <c r="G218" s="1"/>
  <c r="H218" s="1"/>
  <c r="F217"/>
  <c r="G217" s="1"/>
  <c r="H217" s="1"/>
  <c r="F216"/>
  <c r="G216" s="1"/>
  <c r="H216" s="1"/>
  <c r="F215"/>
  <c r="G215" s="1"/>
  <c r="H215" s="1"/>
  <c r="F214"/>
  <c r="G214" s="1"/>
  <c r="H214" s="1"/>
  <c r="F213"/>
  <c r="G213" s="1"/>
  <c r="H213" s="1"/>
  <c r="F212"/>
  <c r="G212" s="1"/>
  <c r="H212" s="1"/>
  <c r="F211"/>
  <c r="G211" s="1"/>
  <c r="H211" s="1"/>
  <c r="H210"/>
  <c r="F210"/>
  <c r="F209"/>
  <c r="G209" s="1"/>
  <c r="H209" s="1"/>
  <c r="F208"/>
  <c r="G208" s="1"/>
  <c r="H208" s="1"/>
  <c r="F207"/>
  <c r="G207" s="1"/>
  <c r="H207" s="1"/>
  <c r="F206"/>
  <c r="G206" s="1"/>
  <c r="H206" s="1"/>
  <c r="F205"/>
  <c r="G205" s="1"/>
  <c r="H205" s="1"/>
  <c r="F204"/>
  <c r="G204" s="1"/>
  <c r="H204" s="1"/>
  <c r="F203"/>
  <c r="G203" s="1"/>
  <c r="H203" s="1"/>
  <c r="F202"/>
  <c r="G202" s="1"/>
  <c r="H202" s="1"/>
  <c r="F201"/>
  <c r="G201" s="1"/>
  <c r="H201" s="1"/>
  <c r="F200"/>
  <c r="G200" s="1"/>
  <c r="H200" s="1"/>
  <c r="F199"/>
  <c r="G199" s="1"/>
  <c r="H199" s="1"/>
  <c r="F198"/>
  <c r="G198" s="1"/>
  <c r="H198" s="1"/>
  <c r="F197"/>
  <c r="G197" s="1"/>
  <c r="H197" s="1"/>
  <c r="F196"/>
  <c r="G196" s="1"/>
  <c r="H196" s="1"/>
  <c r="F195"/>
  <c r="F188"/>
  <c r="G188" s="1"/>
  <c r="H188" s="1"/>
  <c r="F187"/>
  <c r="G187" s="1"/>
  <c r="H187" s="1"/>
  <c r="F186"/>
  <c r="G186" s="1"/>
  <c r="H186" s="1"/>
  <c r="F185"/>
  <c r="G185" s="1"/>
  <c r="H185" s="1"/>
  <c r="F184"/>
  <c r="G184" s="1"/>
  <c r="H184" s="1"/>
  <c r="F183"/>
  <c r="G183" s="1"/>
  <c r="H183" s="1"/>
  <c r="F182"/>
  <c r="G182" s="1"/>
  <c r="H182" s="1"/>
  <c r="F181"/>
  <c r="G181" s="1"/>
  <c r="H181" s="1"/>
  <c r="F180"/>
  <c r="G180" s="1"/>
  <c r="H180" s="1"/>
  <c r="F179"/>
  <c r="G179" s="1"/>
  <c r="H179" s="1"/>
  <c r="F178"/>
  <c r="G178" s="1"/>
  <c r="H178" s="1"/>
  <c r="F177"/>
  <c r="G177" s="1"/>
  <c r="H177" s="1"/>
  <c r="F176"/>
  <c r="G176" s="1"/>
  <c r="H176" s="1"/>
  <c r="F175"/>
  <c r="G175" s="1"/>
  <c r="H175" s="1"/>
  <c r="F174"/>
  <c r="G174" s="1"/>
  <c r="H174" s="1"/>
  <c r="F173"/>
  <c r="G173" s="1"/>
  <c r="H173" s="1"/>
  <c r="F172"/>
  <c r="G172" s="1"/>
  <c r="H172" s="1"/>
  <c r="F171"/>
  <c r="G171" s="1"/>
  <c r="H171" s="1"/>
  <c r="F170"/>
  <c r="G170" s="1"/>
  <c r="H170" s="1"/>
  <c r="F169"/>
  <c r="G169" s="1"/>
  <c r="H169" s="1"/>
  <c r="F168"/>
  <c r="G168" s="1"/>
  <c r="H168" s="1"/>
  <c r="F167"/>
  <c r="G167" s="1"/>
  <c r="H167" s="1"/>
  <c r="F166"/>
  <c r="G166" s="1"/>
  <c r="H166" s="1"/>
  <c r="F165"/>
  <c r="G165" s="1"/>
  <c r="H165" s="1"/>
  <c r="F164"/>
  <c r="G164" s="1"/>
  <c r="H164" s="1"/>
  <c r="F163"/>
  <c r="G163" s="1"/>
  <c r="H163" s="1"/>
  <c r="F162"/>
  <c r="G162" s="1"/>
  <c r="H162" s="1"/>
  <c r="F161"/>
  <c r="G161" s="1"/>
  <c r="H161" s="1"/>
  <c r="F160"/>
  <c r="G160" s="1"/>
  <c r="H160" s="1"/>
  <c r="F159"/>
  <c r="G159" s="1"/>
  <c r="H159" s="1"/>
  <c r="F158"/>
  <c r="G158" s="1"/>
  <c r="H158" s="1"/>
  <c r="F157"/>
  <c r="H151"/>
  <c r="G151"/>
  <c r="F151"/>
  <c r="G138"/>
  <c r="H138" s="1"/>
  <c r="I138" s="1"/>
  <c r="G137"/>
  <c r="H137" s="1"/>
  <c r="I137" s="1"/>
  <c r="G136"/>
  <c r="H136" s="1"/>
  <c r="I136" s="1"/>
  <c r="G135"/>
  <c r="H135" s="1"/>
  <c r="I135" s="1"/>
  <c r="G134"/>
  <c r="H134" s="1"/>
  <c r="I134" s="1"/>
  <c r="G133"/>
  <c r="H133" s="1"/>
  <c r="I133" s="1"/>
  <c r="G132"/>
  <c r="H132" s="1"/>
  <c r="I132" s="1"/>
  <c r="G131"/>
  <c r="H131" s="1"/>
  <c r="I131" s="1"/>
  <c r="G130"/>
  <c r="H130" s="1"/>
  <c r="I130" s="1"/>
  <c r="G129"/>
  <c r="H129" s="1"/>
  <c r="I129" s="1"/>
  <c r="G128"/>
  <c r="H128" s="1"/>
  <c r="I128" s="1"/>
  <c r="G127"/>
  <c r="H127" s="1"/>
  <c r="I127" s="1"/>
  <c r="G126"/>
  <c r="H126" s="1"/>
  <c r="I126" s="1"/>
  <c r="G125"/>
  <c r="H125" s="1"/>
  <c r="I125" s="1"/>
  <c r="G124"/>
  <c r="H124" s="1"/>
  <c r="I124" s="1"/>
  <c r="G123"/>
  <c r="H123" s="1"/>
  <c r="I123" s="1"/>
  <c r="G122"/>
  <c r="G121"/>
  <c r="H115"/>
  <c r="G115"/>
  <c r="F114"/>
  <c r="F113"/>
  <c r="F112"/>
  <c r="F111"/>
  <c r="F110"/>
  <c r="F109"/>
  <c r="F115" s="1"/>
  <c r="G100"/>
  <c r="H100" s="1"/>
  <c r="I100" s="1"/>
  <c r="G99"/>
  <c r="H99" s="1"/>
  <c r="I99" s="1"/>
  <c r="G98"/>
  <c r="G103" s="1"/>
  <c r="F73"/>
  <c r="G73" s="1"/>
  <c r="H73" s="1"/>
  <c r="F72"/>
  <c r="F78" s="1"/>
  <c r="F65"/>
  <c r="G65" s="1"/>
  <c r="H65" s="1"/>
  <c r="F64"/>
  <c r="G64" s="1"/>
  <c r="H64" s="1"/>
  <c r="F63"/>
  <c r="G63" s="1"/>
  <c r="H63" s="1"/>
  <c r="F62"/>
  <c r="G62" s="1"/>
  <c r="H62" s="1"/>
  <c r="F61"/>
  <c r="G61" s="1"/>
  <c r="H61" s="1"/>
  <c r="F60"/>
  <c r="F66" s="1"/>
  <c r="H29"/>
  <c r="G29"/>
  <c r="F29"/>
  <c r="E29"/>
  <c r="D28"/>
  <c r="D27"/>
  <c r="I27" s="1"/>
  <c r="D26"/>
  <c r="I26" s="1"/>
  <c r="D25"/>
  <c r="D24"/>
  <c r="I24" s="1"/>
  <c r="D23"/>
  <c r="I23" s="1"/>
  <c r="D21"/>
  <c r="D20"/>
  <c r="I20" s="1"/>
  <c r="D19"/>
  <c r="G273" i="9"/>
  <c r="E273"/>
  <c r="C273"/>
  <c r="H270"/>
  <c r="D270"/>
  <c r="F264"/>
  <c r="G264" s="1"/>
  <c r="H264" s="1"/>
  <c r="F263"/>
  <c r="G263" s="1"/>
  <c r="H263" s="1"/>
  <c r="F262"/>
  <c r="G262" s="1"/>
  <c r="H262" s="1"/>
  <c r="F261"/>
  <c r="G261" s="1"/>
  <c r="H261" s="1"/>
  <c r="F260"/>
  <c r="G260" s="1"/>
  <c r="H260" s="1"/>
  <c r="F259"/>
  <c r="G259" s="1"/>
  <c r="H259" s="1"/>
  <c r="F258"/>
  <c r="G258" s="1"/>
  <c r="H258" s="1"/>
  <c r="F257"/>
  <c r="G257" s="1"/>
  <c r="H257" s="1"/>
  <c r="F256"/>
  <c r="G256" s="1"/>
  <c r="H256" s="1"/>
  <c r="F255"/>
  <c r="G255" s="1"/>
  <c r="H255" s="1"/>
  <c r="F254"/>
  <c r="G254" s="1"/>
  <c r="H254" s="1"/>
  <c r="F253"/>
  <c r="G253" s="1"/>
  <c r="H253" s="1"/>
  <c r="F252"/>
  <c r="G252" s="1"/>
  <c r="H252" s="1"/>
  <c r="F251"/>
  <c r="G251" s="1"/>
  <c r="H251" s="1"/>
  <c r="F250"/>
  <c r="G250" s="1"/>
  <c r="H250" s="1"/>
  <c r="F249"/>
  <c r="G249" s="1"/>
  <c r="H249" s="1"/>
  <c r="F248"/>
  <c r="G248" s="1"/>
  <c r="H248" s="1"/>
  <c r="F247"/>
  <c r="G247" s="1"/>
  <c r="H247" s="1"/>
  <c r="F246"/>
  <c r="G246" s="1"/>
  <c r="H246" s="1"/>
  <c r="F245"/>
  <c r="G245" s="1"/>
  <c r="H245" s="1"/>
  <c r="F244"/>
  <c r="G244" s="1"/>
  <c r="H244" s="1"/>
  <c r="F243"/>
  <c r="G243" s="1"/>
  <c r="H243" s="1"/>
  <c r="F242"/>
  <c r="G242" s="1"/>
  <c r="H242" s="1"/>
  <c r="F241"/>
  <c r="G241" s="1"/>
  <c r="H241" s="1"/>
  <c r="F240"/>
  <c r="G240" s="1"/>
  <c r="H240" s="1"/>
  <c r="F239"/>
  <c r="G239" s="1"/>
  <c r="H239" s="1"/>
  <c r="F238"/>
  <c r="G238" s="1"/>
  <c r="H238" s="1"/>
  <c r="F237"/>
  <c r="G237" s="1"/>
  <c r="H237" s="1"/>
  <c r="F236"/>
  <c r="G236" s="1"/>
  <c r="F265"/>
  <c r="F229"/>
  <c r="G229" s="1"/>
  <c r="H229" s="1"/>
  <c r="F228"/>
  <c r="G228" s="1"/>
  <c r="H228" s="1"/>
  <c r="F227"/>
  <c r="G227" s="1"/>
  <c r="H227" s="1"/>
  <c r="F226"/>
  <c r="G226" s="1"/>
  <c r="H226" s="1"/>
  <c r="F225"/>
  <c r="G225" s="1"/>
  <c r="H225" s="1"/>
  <c r="F224"/>
  <c r="G224" s="1"/>
  <c r="H224" s="1"/>
  <c r="F223"/>
  <c r="G223" s="1"/>
  <c r="H223" s="1"/>
  <c r="F222"/>
  <c r="G222" s="1"/>
  <c r="H222" s="1"/>
  <c r="H221"/>
  <c r="F221"/>
  <c r="F220"/>
  <c r="G220" s="1"/>
  <c r="H220" s="1"/>
  <c r="F219"/>
  <c r="G219" s="1"/>
  <c r="H219" s="1"/>
  <c r="F218"/>
  <c r="G218" s="1"/>
  <c r="H218" s="1"/>
  <c r="F217"/>
  <c r="G217" s="1"/>
  <c r="H217" s="1"/>
  <c r="F216"/>
  <c r="G216" s="1"/>
  <c r="H216" s="1"/>
  <c r="F215"/>
  <c r="G215" s="1"/>
  <c r="H215" s="1"/>
  <c r="F214"/>
  <c r="G214" s="1"/>
  <c r="H214" s="1"/>
  <c r="F213"/>
  <c r="G213" s="1"/>
  <c r="H213" s="1"/>
  <c r="F212"/>
  <c r="G212" s="1"/>
  <c r="H212" s="1"/>
  <c r="F211"/>
  <c r="G211" s="1"/>
  <c r="H211" s="1"/>
  <c r="F210"/>
  <c r="G210" s="1"/>
  <c r="H210" s="1"/>
  <c r="F209"/>
  <c r="G209" s="1"/>
  <c r="H209" s="1"/>
  <c r="F208"/>
  <c r="G208" s="1"/>
  <c r="H208" s="1"/>
  <c r="F207"/>
  <c r="G207" s="1"/>
  <c r="H207" s="1"/>
  <c r="F206"/>
  <c r="F199"/>
  <c r="G199" s="1"/>
  <c r="H199" s="1"/>
  <c r="F198"/>
  <c r="G198" s="1"/>
  <c r="H198" s="1"/>
  <c r="F197"/>
  <c r="G197" s="1"/>
  <c r="H197" s="1"/>
  <c r="F196"/>
  <c r="G196" s="1"/>
  <c r="H196" s="1"/>
  <c r="F195"/>
  <c r="G195" s="1"/>
  <c r="H195" s="1"/>
  <c r="F194"/>
  <c r="G194" s="1"/>
  <c r="H194" s="1"/>
  <c r="F193"/>
  <c r="G193" s="1"/>
  <c r="H193" s="1"/>
  <c r="F192"/>
  <c r="G192" s="1"/>
  <c r="H192" s="1"/>
  <c r="F191"/>
  <c r="G191" s="1"/>
  <c r="H191" s="1"/>
  <c r="F190"/>
  <c r="G190" s="1"/>
  <c r="H190" s="1"/>
  <c r="F189"/>
  <c r="G189" s="1"/>
  <c r="H189" s="1"/>
  <c r="F188"/>
  <c r="G188" s="1"/>
  <c r="H188" s="1"/>
  <c r="F187"/>
  <c r="G187" s="1"/>
  <c r="H187" s="1"/>
  <c r="F186"/>
  <c r="G186" s="1"/>
  <c r="H186" s="1"/>
  <c r="F185"/>
  <c r="G185" s="1"/>
  <c r="H185" s="1"/>
  <c r="F184"/>
  <c r="G184" s="1"/>
  <c r="H184" s="1"/>
  <c r="F183"/>
  <c r="G183" s="1"/>
  <c r="H183" s="1"/>
  <c r="F182"/>
  <c r="G182" s="1"/>
  <c r="H182" s="1"/>
  <c r="F181"/>
  <c r="G181" s="1"/>
  <c r="H181" s="1"/>
  <c r="F180"/>
  <c r="G180" s="1"/>
  <c r="H180" s="1"/>
  <c r="F179"/>
  <c r="G179" s="1"/>
  <c r="H179" s="1"/>
  <c r="F178"/>
  <c r="G178" s="1"/>
  <c r="H178" s="1"/>
  <c r="F177"/>
  <c r="G177" s="1"/>
  <c r="H177" s="1"/>
  <c r="F176"/>
  <c r="G176" s="1"/>
  <c r="H176" s="1"/>
  <c r="F175"/>
  <c r="G175" s="1"/>
  <c r="H175" s="1"/>
  <c r="F174"/>
  <c r="G174" s="1"/>
  <c r="H174" s="1"/>
  <c r="F173"/>
  <c r="G173" s="1"/>
  <c r="H173" s="1"/>
  <c r="F172"/>
  <c r="G172" s="1"/>
  <c r="H172" s="1"/>
  <c r="F171"/>
  <c r="G171" s="1"/>
  <c r="H171" s="1"/>
  <c r="F170"/>
  <c r="G170" s="1"/>
  <c r="H170" s="1"/>
  <c r="F169"/>
  <c r="G169" s="1"/>
  <c r="H169" s="1"/>
  <c r="F168"/>
  <c r="G168" s="1"/>
  <c r="H162"/>
  <c r="G162"/>
  <c r="F162"/>
  <c r="G149"/>
  <c r="H149" s="1"/>
  <c r="I149" s="1"/>
  <c r="G148"/>
  <c r="H148" s="1"/>
  <c r="I148" s="1"/>
  <c r="G147"/>
  <c r="H147" s="1"/>
  <c r="I147" s="1"/>
  <c r="G146"/>
  <c r="H146" s="1"/>
  <c r="I146" s="1"/>
  <c r="G145"/>
  <c r="H145" s="1"/>
  <c r="I145" s="1"/>
  <c r="G144"/>
  <c r="H144" s="1"/>
  <c r="I144" s="1"/>
  <c r="G143"/>
  <c r="H143" s="1"/>
  <c r="I143" s="1"/>
  <c r="G142"/>
  <c r="H142" s="1"/>
  <c r="I142" s="1"/>
  <c r="G141"/>
  <c r="H141" s="1"/>
  <c r="I141" s="1"/>
  <c r="G140"/>
  <c r="H140" s="1"/>
  <c r="I140" s="1"/>
  <c r="G139"/>
  <c r="H139" s="1"/>
  <c r="I139" s="1"/>
  <c r="G138"/>
  <c r="H138" s="1"/>
  <c r="I138" s="1"/>
  <c r="G137"/>
  <c r="H137" s="1"/>
  <c r="I137" s="1"/>
  <c r="G136"/>
  <c r="H136" s="1"/>
  <c r="I136" s="1"/>
  <c r="G135"/>
  <c r="H135" s="1"/>
  <c r="I135" s="1"/>
  <c r="G134"/>
  <c r="H134" s="1"/>
  <c r="I134" s="1"/>
  <c r="G133"/>
  <c r="G150" s="1"/>
  <c r="G132"/>
  <c r="H126"/>
  <c r="G126"/>
  <c r="F125"/>
  <c r="F124"/>
  <c r="F123"/>
  <c r="F122"/>
  <c r="F121"/>
  <c r="F120"/>
  <c r="F126" s="1"/>
  <c r="G111"/>
  <c r="H111" s="1"/>
  <c r="I111" s="1"/>
  <c r="G110"/>
  <c r="H110" s="1"/>
  <c r="I110" s="1"/>
  <c r="G109"/>
  <c r="G114" s="1"/>
  <c r="F84"/>
  <c r="G84" s="1"/>
  <c r="H84" s="1"/>
  <c r="F83"/>
  <c r="F89" s="1"/>
  <c r="F76"/>
  <c r="G76" s="1"/>
  <c r="H76" s="1"/>
  <c r="F75"/>
  <c r="G75" s="1"/>
  <c r="H75" s="1"/>
  <c r="F74"/>
  <c r="G74" s="1"/>
  <c r="H74" s="1"/>
  <c r="F73"/>
  <c r="G73" s="1"/>
  <c r="H73" s="1"/>
  <c r="F72"/>
  <c r="G72" s="1"/>
  <c r="F71"/>
  <c r="F77" s="1"/>
  <c r="H40"/>
  <c r="D39"/>
  <c r="D38"/>
  <c r="I38" s="1"/>
  <c r="D37"/>
  <c r="I37" s="1"/>
  <c r="D36"/>
  <c r="F40"/>
  <c r="D35"/>
  <c r="E40"/>
  <c r="G40"/>
  <c r="I26"/>
  <c r="D24"/>
  <c r="I24" s="1"/>
  <c r="D23"/>
  <c r="I23" s="1"/>
  <c r="D22"/>
  <c r="I22" s="1"/>
  <c r="D20"/>
  <c r="I20" s="1"/>
  <c r="D19"/>
  <c r="D18"/>
  <c r="H228" i="3"/>
  <c r="H225"/>
  <c r="F193"/>
  <c r="G193" s="1"/>
  <c r="H193" s="1"/>
  <c r="F192"/>
  <c r="G192" s="1"/>
  <c r="H192" s="1"/>
  <c r="G120"/>
  <c r="G123"/>
  <c r="G109"/>
  <c r="G99"/>
  <c r="F74"/>
  <c r="G256"/>
  <c r="E256"/>
  <c r="C256"/>
  <c r="H253"/>
  <c r="D253"/>
  <c r="F249"/>
  <c r="G249" s="1"/>
  <c r="H249" s="1"/>
  <c r="F248"/>
  <c r="G248" s="1"/>
  <c r="H248" s="1"/>
  <c r="F247"/>
  <c r="G247" s="1"/>
  <c r="H247" s="1"/>
  <c r="F246"/>
  <c r="G246" s="1"/>
  <c r="H246" s="1"/>
  <c r="F245"/>
  <c r="G245" s="1"/>
  <c r="H245" s="1"/>
  <c r="F244"/>
  <c r="G244" s="1"/>
  <c r="H244" s="1"/>
  <c r="F243"/>
  <c r="G243" s="1"/>
  <c r="H243" s="1"/>
  <c r="F242"/>
  <c r="G242" s="1"/>
  <c r="H242" s="1"/>
  <c r="F241"/>
  <c r="G241" s="1"/>
  <c r="H241" s="1"/>
  <c r="F240"/>
  <c r="G240" s="1"/>
  <c r="H240" s="1"/>
  <c r="F239"/>
  <c r="G239" s="1"/>
  <c r="H239" s="1"/>
  <c r="F238"/>
  <c r="G238" s="1"/>
  <c r="H238" s="1"/>
  <c r="F237"/>
  <c r="G237" s="1"/>
  <c r="H237" s="1"/>
  <c r="F236"/>
  <c r="G236" s="1"/>
  <c r="H236" s="1"/>
  <c r="F235"/>
  <c r="G235" s="1"/>
  <c r="H235" s="1"/>
  <c r="F234"/>
  <c r="G234" s="1"/>
  <c r="H234" s="1"/>
  <c r="F233"/>
  <c r="G233" s="1"/>
  <c r="H233" s="1"/>
  <c r="F232"/>
  <c r="G232" s="1"/>
  <c r="H232" s="1"/>
  <c r="F231"/>
  <c r="G231" s="1"/>
  <c r="H231" s="1"/>
  <c r="F229"/>
  <c r="G229" s="1"/>
  <c r="H229" s="1"/>
  <c r="F224"/>
  <c r="F218"/>
  <c r="G218" s="1"/>
  <c r="H218" s="1"/>
  <c r="F217"/>
  <c r="F216"/>
  <c r="G216" s="1"/>
  <c r="H216" s="1"/>
  <c r="F215"/>
  <c r="G215" s="1"/>
  <c r="H215" s="1"/>
  <c r="F214"/>
  <c r="G214" s="1"/>
  <c r="H214" s="1"/>
  <c r="F213"/>
  <c r="G213" s="1"/>
  <c r="H213" s="1"/>
  <c r="H212"/>
  <c r="F212"/>
  <c r="F211"/>
  <c r="G211" s="1"/>
  <c r="H211" s="1"/>
  <c r="F210"/>
  <c r="G210" s="1"/>
  <c r="H210" s="1"/>
  <c r="F209"/>
  <c r="G209" s="1"/>
  <c r="H209" s="1"/>
  <c r="F208"/>
  <c r="G208" s="1"/>
  <c r="H208" s="1"/>
  <c r="F207"/>
  <c r="G207" s="1"/>
  <c r="H207" s="1"/>
  <c r="F206"/>
  <c r="G206" s="1"/>
  <c r="H206" s="1"/>
  <c r="F205"/>
  <c r="G205" s="1"/>
  <c r="H205" s="1"/>
  <c r="F204"/>
  <c r="G204" s="1"/>
  <c r="H204" s="1"/>
  <c r="F203"/>
  <c r="G203" s="1"/>
  <c r="H203" s="1"/>
  <c r="F202"/>
  <c r="G202" s="1"/>
  <c r="H202" s="1"/>
  <c r="F201"/>
  <c r="G201" s="1"/>
  <c r="H201" s="1"/>
  <c r="F200"/>
  <c r="G200" s="1"/>
  <c r="H200" s="1"/>
  <c r="F199"/>
  <c r="G199" s="1"/>
  <c r="F191"/>
  <c r="G191" s="1"/>
  <c r="H191" s="1"/>
  <c r="F190"/>
  <c r="G190" s="1"/>
  <c r="H190" s="1"/>
  <c r="F189"/>
  <c r="G189" s="1"/>
  <c r="H189" s="1"/>
  <c r="F188"/>
  <c r="G188" s="1"/>
  <c r="H188" s="1"/>
  <c r="F187"/>
  <c r="G187" s="1"/>
  <c r="H187" s="1"/>
  <c r="F186"/>
  <c r="G186" s="1"/>
  <c r="H186" s="1"/>
  <c r="F185"/>
  <c r="G185" s="1"/>
  <c r="H185" s="1"/>
  <c r="F184"/>
  <c r="G184" s="1"/>
  <c r="H184" s="1"/>
  <c r="F183"/>
  <c r="G183" s="1"/>
  <c r="H183" s="1"/>
  <c r="F182"/>
  <c r="G182" s="1"/>
  <c r="H182" s="1"/>
  <c r="F181"/>
  <c r="G181" s="1"/>
  <c r="H181" s="1"/>
  <c r="F180"/>
  <c r="G180" s="1"/>
  <c r="H180" s="1"/>
  <c r="F179"/>
  <c r="G179" s="1"/>
  <c r="H179" s="1"/>
  <c r="F178"/>
  <c r="G178" s="1"/>
  <c r="H178" s="1"/>
  <c r="F177"/>
  <c r="G177" s="1"/>
  <c r="H177" s="1"/>
  <c r="F176"/>
  <c r="G176" s="1"/>
  <c r="H176" s="1"/>
  <c r="F175"/>
  <c r="G175" s="1"/>
  <c r="H175" s="1"/>
  <c r="F174"/>
  <c r="G174" s="1"/>
  <c r="H174" s="1"/>
  <c r="F173"/>
  <c r="G173" s="1"/>
  <c r="H173" s="1"/>
  <c r="F172"/>
  <c r="G172" s="1"/>
  <c r="H172" s="1"/>
  <c r="F171"/>
  <c r="G171" s="1"/>
  <c r="H171" s="1"/>
  <c r="F170"/>
  <c r="G170" s="1"/>
  <c r="H170" s="1"/>
  <c r="F169"/>
  <c r="G169" s="1"/>
  <c r="H169" s="1"/>
  <c r="F168"/>
  <c r="G168" s="1"/>
  <c r="H168" s="1"/>
  <c r="F167"/>
  <c r="G167" s="1"/>
  <c r="H167" s="1"/>
  <c r="F166"/>
  <c r="G166" s="1"/>
  <c r="H166" s="1"/>
  <c r="F165"/>
  <c r="G165" s="1"/>
  <c r="H165" s="1"/>
  <c r="F164"/>
  <c r="G164" s="1"/>
  <c r="H164" s="1"/>
  <c r="F163"/>
  <c r="G163" s="1"/>
  <c r="H163" s="1"/>
  <c r="F162"/>
  <c r="G162" s="1"/>
  <c r="H162" s="1"/>
  <c r="F161"/>
  <c r="G161" s="1"/>
  <c r="H161" s="1"/>
  <c r="F160"/>
  <c r="G160" s="1"/>
  <c r="H160" s="1"/>
  <c r="F159"/>
  <c r="G159" s="1"/>
  <c r="H159" s="1"/>
  <c r="F158"/>
  <c r="G158" s="1"/>
  <c r="H158" s="1"/>
  <c r="F157"/>
  <c r="G157" s="1"/>
  <c r="H157" s="1"/>
  <c r="F156"/>
  <c r="G156" s="1"/>
  <c r="H156" s="1"/>
  <c r="F155"/>
  <c r="G155" s="1"/>
  <c r="H155" s="1"/>
  <c r="F154"/>
  <c r="G154" s="1"/>
  <c r="H154" s="1"/>
  <c r="F153"/>
  <c r="G153" s="1"/>
  <c r="H153" s="1"/>
  <c r="F152"/>
  <c r="G152" s="1"/>
  <c r="H152" s="1"/>
  <c r="F151"/>
  <c r="G151" s="1"/>
  <c r="H151" s="1"/>
  <c r="F150"/>
  <c r="G150" s="1"/>
  <c r="H150" s="1"/>
  <c r="F149"/>
  <c r="G149" s="1"/>
  <c r="H149" s="1"/>
  <c r="F148"/>
  <c r="H142"/>
  <c r="G142"/>
  <c r="F142"/>
  <c r="G115"/>
  <c r="H115" s="1"/>
  <c r="I115" s="1"/>
  <c r="G114"/>
  <c r="H114" s="1"/>
  <c r="I114" s="1"/>
  <c r="H113"/>
  <c r="I113" s="1"/>
  <c r="G112"/>
  <c r="H112" s="1"/>
  <c r="I112" s="1"/>
  <c r="G111"/>
  <c r="H111" s="1"/>
  <c r="I111" s="1"/>
  <c r="G110"/>
  <c r="H110" s="1"/>
  <c r="I110" s="1"/>
  <c r="H120"/>
  <c r="I120" s="1"/>
  <c r="G119"/>
  <c r="H128"/>
  <c r="I128" s="1"/>
  <c r="I118"/>
  <c r="G117"/>
  <c r="H117" s="1"/>
  <c r="G126"/>
  <c r="H126" s="1"/>
  <c r="I126" s="1"/>
  <c r="H125"/>
  <c r="I125" s="1"/>
  <c r="H124"/>
  <c r="I124" s="1"/>
  <c r="H123"/>
  <c r="G122"/>
  <c r="H122" s="1"/>
  <c r="I122" s="1"/>
  <c r="G108"/>
  <c r="G100"/>
  <c r="H100" s="1"/>
  <c r="I100" s="1"/>
  <c r="H99"/>
  <c r="I99" s="1"/>
  <c r="G98"/>
  <c r="G103" s="1"/>
  <c r="G74"/>
  <c r="H74" s="1"/>
  <c r="G72"/>
  <c r="H72" s="1"/>
  <c r="F79"/>
  <c r="F65"/>
  <c r="G65" s="1"/>
  <c r="H65" s="1"/>
  <c r="F64"/>
  <c r="G64" s="1"/>
  <c r="H64" s="1"/>
  <c r="F63"/>
  <c r="G63" s="1"/>
  <c r="H63" s="1"/>
  <c r="F62"/>
  <c r="G62" s="1"/>
  <c r="H62" s="1"/>
  <c r="F61"/>
  <c r="F60"/>
  <c r="G60" s="1"/>
  <c r="K29"/>
  <c r="H53" s="1"/>
  <c r="J29"/>
  <c r="G53" s="1"/>
  <c r="H29"/>
  <c r="G29"/>
  <c r="D28"/>
  <c r="D27"/>
  <c r="I27" s="1"/>
  <c r="D26"/>
  <c r="I26" s="1"/>
  <c r="F29"/>
  <c r="E29"/>
  <c r="D24"/>
  <c r="I24" s="1"/>
  <c r="D23"/>
  <c r="I23" s="1"/>
  <c r="D21"/>
  <c r="I21" s="1"/>
  <c r="D20"/>
  <c r="I20" s="1"/>
  <c r="D19"/>
  <c r="F243" i="15" l="1"/>
  <c r="F216" i="11"/>
  <c r="F114"/>
  <c r="D29" i="10"/>
  <c r="F189"/>
  <c r="F219"/>
  <c r="F186" i="15"/>
  <c r="G135" i="14"/>
  <c r="F64" i="13"/>
  <c r="F76"/>
  <c r="G100"/>
  <c r="G135"/>
  <c r="I18" i="9"/>
  <c r="M18"/>
  <c r="M19"/>
  <c r="I19"/>
  <c r="G129" i="3"/>
  <c r="I123"/>
  <c r="I129" s="1"/>
  <c r="H129"/>
  <c r="G121"/>
  <c r="H119"/>
  <c r="G238" i="11"/>
  <c r="H238" s="1"/>
  <c r="F256"/>
  <c r="G49" i="3"/>
  <c r="G47" s="1"/>
  <c r="G52"/>
  <c r="H51"/>
  <c r="G72" i="10"/>
  <c r="G78" s="1"/>
  <c r="G157"/>
  <c r="G189" s="1"/>
  <c r="G59" i="15"/>
  <c r="O19" i="9"/>
  <c r="C32"/>
  <c r="I32" s="1"/>
  <c r="I28"/>
  <c r="F219" i="3"/>
  <c r="G217"/>
  <c r="G219" s="1"/>
  <c r="G51"/>
  <c r="H49"/>
  <c r="H47" s="1"/>
  <c r="H52"/>
  <c r="G139" i="10"/>
  <c r="G73" i="11"/>
  <c r="G79" s="1"/>
  <c r="G194"/>
  <c r="J27" i="13"/>
  <c r="G50" s="1"/>
  <c r="F111"/>
  <c r="F185"/>
  <c r="F213"/>
  <c r="I17"/>
  <c r="I22"/>
  <c r="F76" i="12"/>
  <c r="O23" i="9"/>
  <c r="F234" i="12"/>
  <c r="F210"/>
  <c r="G100"/>
  <c r="G70"/>
  <c r="H70" s="1"/>
  <c r="H76" s="1"/>
  <c r="F214" i="15"/>
  <c r="F112"/>
  <c r="G101"/>
  <c r="G65"/>
  <c r="H136"/>
  <c r="I119"/>
  <c r="I136" s="1"/>
  <c r="G214"/>
  <c r="H194"/>
  <c r="G186"/>
  <c r="H214"/>
  <c r="I18"/>
  <c r="L19"/>
  <c r="I20"/>
  <c r="E48" s="1"/>
  <c r="L22"/>
  <c r="I23"/>
  <c r="L24"/>
  <c r="D28"/>
  <c r="G48"/>
  <c r="G46" s="1"/>
  <c r="H50"/>
  <c r="H51"/>
  <c r="H52"/>
  <c r="H59"/>
  <c r="H65" s="1"/>
  <c r="G71"/>
  <c r="I96"/>
  <c r="H97"/>
  <c r="I97" s="1"/>
  <c r="H186"/>
  <c r="G221"/>
  <c r="G50"/>
  <c r="G51"/>
  <c r="G83" i="9"/>
  <c r="G89" s="1"/>
  <c r="F64" i="14"/>
  <c r="G70"/>
  <c r="G100"/>
  <c r="F111"/>
  <c r="G191"/>
  <c r="H191" s="1"/>
  <c r="H213" s="1"/>
  <c r="F242"/>
  <c r="H135"/>
  <c r="G76"/>
  <c r="G213"/>
  <c r="I17"/>
  <c r="L18"/>
  <c r="L21"/>
  <c r="L23"/>
  <c r="D27"/>
  <c r="G58"/>
  <c r="H70"/>
  <c r="H76" s="1"/>
  <c r="H95"/>
  <c r="I118"/>
  <c r="I135" s="1"/>
  <c r="G153"/>
  <c r="G220"/>
  <c r="G70" i="13"/>
  <c r="G76" s="1"/>
  <c r="G191"/>
  <c r="G220"/>
  <c r="H220" s="1"/>
  <c r="H242" s="1"/>
  <c r="G213"/>
  <c r="H135"/>
  <c r="I118"/>
  <c r="I135" s="1"/>
  <c r="L18"/>
  <c r="L21"/>
  <c r="L23"/>
  <c r="D27"/>
  <c r="G58"/>
  <c r="H95"/>
  <c r="G153"/>
  <c r="H191"/>
  <c r="H213" s="1"/>
  <c r="H132" i="12"/>
  <c r="I132"/>
  <c r="G64"/>
  <c r="H58"/>
  <c r="H64" s="1"/>
  <c r="G182"/>
  <c r="H150"/>
  <c r="H182" s="1"/>
  <c r="I18"/>
  <c r="L19"/>
  <c r="I20"/>
  <c r="J20" s="1"/>
  <c r="K20" s="1"/>
  <c r="I22"/>
  <c r="L23"/>
  <c r="I24"/>
  <c r="D28"/>
  <c r="F64"/>
  <c r="G132"/>
  <c r="G188"/>
  <c r="G216"/>
  <c r="H95"/>
  <c r="H100" s="1"/>
  <c r="G223" i="11"/>
  <c r="G256" s="1"/>
  <c r="F67"/>
  <c r="G216"/>
  <c r="I122"/>
  <c r="I138" s="1"/>
  <c r="H138"/>
  <c r="E52"/>
  <c r="F50"/>
  <c r="F48" s="1"/>
  <c r="D30"/>
  <c r="H50"/>
  <c r="H48" s="1"/>
  <c r="G52"/>
  <c r="G53"/>
  <c r="G54"/>
  <c r="G61"/>
  <c r="H73"/>
  <c r="H79" s="1"/>
  <c r="H98"/>
  <c r="G156"/>
  <c r="H194"/>
  <c r="H216" s="1"/>
  <c r="H52"/>
  <c r="H51" s="1"/>
  <c r="G255" i="10"/>
  <c r="E49"/>
  <c r="J20"/>
  <c r="I19"/>
  <c r="I21"/>
  <c r="J21" s="1"/>
  <c r="K21" s="1"/>
  <c r="I25"/>
  <c r="J25" s="1"/>
  <c r="K25" s="1"/>
  <c r="G60"/>
  <c r="H72"/>
  <c r="H78" s="1"/>
  <c r="H98"/>
  <c r="H122"/>
  <c r="H157"/>
  <c r="H189" s="1"/>
  <c r="G195"/>
  <c r="H226"/>
  <c r="H255" s="1"/>
  <c r="F230" i="9"/>
  <c r="G200"/>
  <c r="H168"/>
  <c r="H200" s="1"/>
  <c r="G265"/>
  <c r="H236"/>
  <c r="H265" s="1"/>
  <c r="M32"/>
  <c r="G77"/>
  <c r="H72"/>
  <c r="H77" s="1"/>
  <c r="M20"/>
  <c r="M22"/>
  <c r="M23"/>
  <c r="M24"/>
  <c r="D34"/>
  <c r="H83"/>
  <c r="H89" s="1"/>
  <c r="H109"/>
  <c r="H133"/>
  <c r="F200"/>
  <c r="G206"/>
  <c r="D40"/>
  <c r="M28"/>
  <c r="D25" i="3"/>
  <c r="F250"/>
  <c r="F194"/>
  <c r="I19"/>
  <c r="L20" s="1"/>
  <c r="H79"/>
  <c r="G66"/>
  <c r="H66"/>
  <c r="H199"/>
  <c r="F66"/>
  <c r="G79"/>
  <c r="G148"/>
  <c r="G194" s="1"/>
  <c r="G224"/>
  <c r="H98"/>
  <c r="H109"/>
  <c r="H121" s="1"/>
  <c r="H130" s="1"/>
  <c r="G49" i="13" l="1"/>
  <c r="F258" i="11"/>
  <c r="K27" i="13"/>
  <c r="H51" s="1"/>
  <c r="G51"/>
  <c r="L28" i="12"/>
  <c r="G76"/>
  <c r="H223" i="11"/>
  <c r="H256" s="1"/>
  <c r="G130" i="3"/>
  <c r="I119"/>
  <c r="I25"/>
  <c r="L24" s="1"/>
  <c r="L29" s="1"/>
  <c r="D29"/>
  <c r="I27" i="9"/>
  <c r="G51" i="11"/>
  <c r="G55" s="1"/>
  <c r="I28" i="12"/>
  <c r="G47" i="13"/>
  <c r="G45" s="1"/>
  <c r="L28" i="15"/>
  <c r="H217" i="3"/>
  <c r="H219" s="1"/>
  <c r="G242" i="13"/>
  <c r="H70"/>
  <c r="H76" s="1"/>
  <c r="L27"/>
  <c r="O20" i="9"/>
  <c r="H49" i="15"/>
  <c r="H53" s="1"/>
  <c r="H221"/>
  <c r="H243" s="1"/>
  <c r="G243"/>
  <c r="H71"/>
  <c r="H77" s="1"/>
  <c r="G77"/>
  <c r="E50"/>
  <c r="F48"/>
  <c r="F46" s="1"/>
  <c r="I28"/>
  <c r="F245" s="1"/>
  <c r="H101"/>
  <c r="G49"/>
  <c r="I101"/>
  <c r="G53"/>
  <c r="L27" i="14"/>
  <c r="J27"/>
  <c r="K27"/>
  <c r="H220"/>
  <c r="H242" s="1"/>
  <c r="G242"/>
  <c r="H153"/>
  <c r="H185" s="1"/>
  <c r="G185"/>
  <c r="H100"/>
  <c r="I95"/>
  <c r="I100" s="1"/>
  <c r="H58"/>
  <c r="H64" s="1"/>
  <c r="G64"/>
  <c r="H58" i="13"/>
  <c r="H64" s="1"/>
  <c r="G64"/>
  <c r="H153"/>
  <c r="H185" s="1"/>
  <c r="G185"/>
  <c r="F47"/>
  <c r="F45" s="1"/>
  <c r="E49"/>
  <c r="H50"/>
  <c r="G48"/>
  <c r="H100"/>
  <c r="I95"/>
  <c r="I100" s="1"/>
  <c r="I95" i="12"/>
  <c r="I100" s="1"/>
  <c r="G210"/>
  <c r="H188"/>
  <c r="H210" s="1"/>
  <c r="H216"/>
  <c r="H234" s="1"/>
  <c r="G234"/>
  <c r="E47"/>
  <c r="J18"/>
  <c r="J28" s="1"/>
  <c r="H103" i="11"/>
  <c r="I98"/>
  <c r="I103" s="1"/>
  <c r="H61"/>
  <c r="H67" s="1"/>
  <c r="G67"/>
  <c r="H55"/>
  <c r="H156"/>
  <c r="H188" s="1"/>
  <c r="G188"/>
  <c r="F52"/>
  <c r="E53"/>
  <c r="H103" i="10"/>
  <c r="I98"/>
  <c r="I103" s="1"/>
  <c r="E51"/>
  <c r="F49"/>
  <c r="F47" s="1"/>
  <c r="G219"/>
  <c r="H195"/>
  <c r="H219" s="1"/>
  <c r="H139"/>
  <c r="I122"/>
  <c r="I139" s="1"/>
  <c r="J29"/>
  <c r="K20"/>
  <c r="K29" s="1"/>
  <c r="I29"/>
  <c r="H60"/>
  <c r="H66" s="1"/>
  <c r="G66"/>
  <c r="H114" i="9"/>
  <c r="I109"/>
  <c r="I114" s="1"/>
  <c r="M26"/>
  <c r="G230"/>
  <c r="H206"/>
  <c r="H230" s="1"/>
  <c r="H150"/>
  <c r="I133"/>
  <c r="I150" s="1"/>
  <c r="C31"/>
  <c r="I31" s="1"/>
  <c r="M27"/>
  <c r="M36"/>
  <c r="I36"/>
  <c r="J20" s="1"/>
  <c r="O25"/>
  <c r="H50" i="3"/>
  <c r="H54" s="1"/>
  <c r="H103"/>
  <c r="I98"/>
  <c r="I103" s="1"/>
  <c r="G250"/>
  <c r="H224"/>
  <c r="H250" s="1"/>
  <c r="H148"/>
  <c r="H194" s="1"/>
  <c r="G50"/>
  <c r="G54" s="1"/>
  <c r="I109"/>
  <c r="I121" s="1"/>
  <c r="I130" s="1"/>
  <c r="H47" i="13" l="1"/>
  <c r="H45" s="1"/>
  <c r="H49"/>
  <c r="G258" i="11"/>
  <c r="G252" i="3"/>
  <c r="H252"/>
  <c r="G52" i="13"/>
  <c r="I29" i="3"/>
  <c r="O29" i="9"/>
  <c r="E51" i="15"/>
  <c r="F50"/>
  <c r="H245"/>
  <c r="G245"/>
  <c r="F47" i="14"/>
  <c r="F45" s="1"/>
  <c r="E49"/>
  <c r="H51"/>
  <c r="H50"/>
  <c r="H49"/>
  <c r="H47"/>
  <c r="H45" s="1"/>
  <c r="G51"/>
  <c r="G50"/>
  <c r="G49"/>
  <c r="G47"/>
  <c r="G45" s="1"/>
  <c r="G244" i="13"/>
  <c r="F49"/>
  <c r="E50"/>
  <c r="H48"/>
  <c r="K18" i="12"/>
  <c r="K28" s="1"/>
  <c r="E49"/>
  <c r="F47"/>
  <c r="F45" s="1"/>
  <c r="H258" i="11"/>
  <c r="F53"/>
  <c r="F51" s="1"/>
  <c r="F55" s="1"/>
  <c r="E54"/>
  <c r="F54" s="1"/>
  <c r="H53" i="10"/>
  <c r="H52"/>
  <c r="H51"/>
  <c r="H49"/>
  <c r="H47" s="1"/>
  <c r="G49"/>
  <c r="G47" s="1"/>
  <c r="G53"/>
  <c r="G52"/>
  <c r="G51"/>
  <c r="F51"/>
  <c r="E52"/>
  <c r="O27" i="9"/>
  <c r="M31"/>
  <c r="I30"/>
  <c r="M30"/>
  <c r="O33" l="1"/>
  <c r="G50" i="10"/>
  <c r="G54" s="1"/>
  <c r="G257" s="1"/>
  <c r="E49" i="3"/>
  <c r="H52" i="13"/>
  <c r="H244" s="1"/>
  <c r="E52" i="15"/>
  <c r="F52" s="1"/>
  <c r="F51"/>
  <c r="F49" s="1"/>
  <c r="F49" i="14"/>
  <c r="E50"/>
  <c r="G48"/>
  <c r="G52" s="1"/>
  <c r="G244" s="1"/>
  <c r="H48"/>
  <c r="H52" s="1"/>
  <c r="H244" s="1"/>
  <c r="F50" i="13"/>
  <c r="F48" s="1"/>
  <c r="E51"/>
  <c r="F51" s="1"/>
  <c r="E50" i="12"/>
  <c r="F49"/>
  <c r="G51"/>
  <c r="G50"/>
  <c r="G49"/>
  <c r="G47"/>
  <c r="G45" s="1"/>
  <c r="H47"/>
  <c r="H45" s="1"/>
  <c r="H51"/>
  <c r="H50"/>
  <c r="H49"/>
  <c r="F52" i="10"/>
  <c r="E53"/>
  <c r="F53" s="1"/>
  <c r="F50"/>
  <c r="H50"/>
  <c r="H54" s="1"/>
  <c r="H257" s="1"/>
  <c r="O31" i="9"/>
  <c r="I34"/>
  <c r="M34"/>
  <c r="I35"/>
  <c r="M35"/>
  <c r="I40" l="1"/>
  <c r="F54" i="10"/>
  <c r="F257" s="1"/>
  <c r="E51" i="3"/>
  <c r="F49"/>
  <c r="F47" s="1"/>
  <c r="F53" i="15"/>
  <c r="H48" i="12"/>
  <c r="J18" i="9"/>
  <c r="E60"/>
  <c r="F60" s="1"/>
  <c r="F50" i="14"/>
  <c r="F48" s="1"/>
  <c r="E51"/>
  <c r="F51" s="1"/>
  <c r="F244" i="13"/>
  <c r="E51" i="12"/>
  <c r="F51" s="1"/>
  <c r="F50"/>
  <c r="F48" s="1"/>
  <c r="G48"/>
  <c r="O35" i="9"/>
  <c r="O37"/>
  <c r="F52" i="14" l="1"/>
  <c r="F52" i="12"/>
  <c r="E52" i="3"/>
  <c r="F51"/>
  <c r="H52" i="12"/>
  <c r="H236" s="1"/>
  <c r="G52"/>
  <c r="G236" s="1"/>
  <c r="J40" i="9"/>
  <c r="G60" s="1"/>
  <c r="K18"/>
  <c r="K40" s="1"/>
  <c r="E62"/>
  <c r="F58"/>
  <c r="F52" i="3" l="1"/>
  <c r="F50" s="1"/>
  <c r="E53"/>
  <c r="F53" s="1"/>
  <c r="H60" i="9"/>
  <c r="H58" s="1"/>
  <c r="H64"/>
  <c r="H63"/>
  <c r="H62"/>
  <c r="F62"/>
  <c r="E63"/>
  <c r="G58"/>
  <c r="G64"/>
  <c r="G63"/>
  <c r="G62"/>
  <c r="F54" i="3" l="1"/>
  <c r="F252" s="1"/>
  <c r="F63" i="9"/>
  <c r="F61" s="1"/>
  <c r="E64"/>
  <c r="F64" s="1"/>
  <c r="G61"/>
  <c r="H61"/>
  <c r="G267" l="1"/>
  <c r="G65"/>
  <c r="H65"/>
  <c r="H267" s="1"/>
  <c r="F65"/>
  <c r="F267" s="1"/>
  <c r="Q28" i="6" l="1"/>
  <c r="P28"/>
  <c r="O28"/>
  <c r="Q26"/>
  <c r="O26"/>
  <c r="Q31"/>
  <c r="P31"/>
  <c r="O31"/>
  <c r="Q29"/>
  <c r="P29"/>
  <c r="O29"/>
  <c r="Q24"/>
  <c r="P24"/>
  <c r="O24"/>
  <c r="Q23"/>
  <c r="P23"/>
  <c r="O23"/>
  <c r="Q22"/>
  <c r="P22"/>
  <c r="O22"/>
  <c r="Q25"/>
  <c r="P25"/>
  <c r="O25"/>
  <c r="Q21"/>
  <c r="P21"/>
  <c r="O21"/>
  <c r="Q20"/>
  <c r="P20"/>
  <c r="O20"/>
  <c r="Q19"/>
  <c r="P19"/>
  <c r="O19"/>
  <c r="Q18"/>
  <c r="P18"/>
  <c r="O18"/>
  <c r="Q17"/>
  <c r="P17"/>
  <c r="O17"/>
  <c r="EG18" i="7"/>
  <c r="EG35"/>
  <c r="DT35"/>
  <c r="DG15" l="1"/>
  <c r="K48" i="1" l="1"/>
  <c r="K232"/>
  <c r="Q61" l="1"/>
  <c r="DT20" i="7" s="1"/>
  <c r="R61" i="1"/>
  <c r="EG20" i="7" s="1"/>
  <c r="P61" i="1"/>
  <c r="DG20" i="7" s="1"/>
  <c r="P62" i="1"/>
  <c r="DG21" i="7" s="1"/>
  <c r="Q56" i="1"/>
  <c r="R56"/>
  <c r="M244"/>
  <c r="M105" i="8" s="1"/>
  <c r="L244" i="1"/>
  <c r="L105" i="8" s="1"/>
  <c r="K244" i="1"/>
  <c r="K105" i="8" s="1"/>
  <c r="Q62" i="1"/>
  <c r="R62"/>
  <c r="EG21" i="7" s="1"/>
  <c r="Q75" i="1"/>
  <c r="R75"/>
  <c r="P75"/>
  <c r="P57"/>
  <c r="Q57"/>
  <c r="R57"/>
  <c r="K137"/>
  <c r="K143"/>
  <c r="D14" i="8" l="1"/>
  <c r="D13"/>
  <c r="L137" i="1"/>
  <c r="M137"/>
  <c r="L93" i="8"/>
  <c r="M93"/>
  <c r="K93"/>
  <c r="J10" i="5" l="1"/>
  <c r="I10"/>
  <c r="H10"/>
  <c r="D20" i="1" l="1"/>
  <c r="P74"/>
  <c r="Q76"/>
  <c r="R76"/>
  <c r="P76"/>
  <c r="D18" i="8" l="1"/>
  <c r="K33" i="6" l="1"/>
  <c r="J33"/>
  <c r="I33"/>
  <c r="G33"/>
  <c r="F33"/>
  <c r="E33"/>
  <c r="P32"/>
  <c r="P30"/>
  <c r="P27"/>
  <c r="P16"/>
  <c r="P15"/>
  <c r="Q14"/>
  <c r="Q13"/>
  <c r="Q12"/>
  <c r="G21" i="4"/>
  <c r="G20" i="5" s="1"/>
  <c r="E21" i="4"/>
  <c r="E20" i="5" s="1"/>
  <c r="C21" i="4"/>
  <c r="C20" i="5" s="1"/>
  <c r="C18" i="4"/>
  <c r="AQ44" i="7"/>
  <c r="C40" i="6" s="1"/>
  <c r="K26" i="8"/>
  <c r="Q67" i="1"/>
  <c r="R67"/>
  <c r="Q60"/>
  <c r="R60"/>
  <c r="P60"/>
  <c r="L229"/>
  <c r="L103" i="8" s="1"/>
  <c r="M229" i="1"/>
  <c r="M103" i="8" s="1"/>
  <c r="K229" i="1"/>
  <c r="K103" i="8" s="1"/>
  <c r="Q58" i="1"/>
  <c r="R58"/>
  <c r="Q59"/>
  <c r="R59"/>
  <c r="Q65"/>
  <c r="R65"/>
  <c r="Q66"/>
  <c r="R66"/>
  <c r="Q74"/>
  <c r="R74"/>
  <c r="Q63"/>
  <c r="D15" i="8"/>
  <c r="K9"/>
  <c r="A27" i="4" s="1"/>
  <c r="A25" i="5" s="1"/>
  <c r="K7" i="8"/>
  <c r="BY44" i="7" s="1"/>
  <c r="K5" i="8"/>
  <c r="N13"/>
  <c r="N18"/>
  <c r="N17"/>
  <c r="E43" i="6" l="1"/>
  <c r="A49"/>
  <c r="A260" i="3" s="1"/>
  <c r="A279" i="9" s="1"/>
  <c r="A269" i="10" s="1"/>
  <c r="A270" i="11" s="1"/>
  <c r="A247" i="12" s="1"/>
  <c r="C43" i="6"/>
  <c r="G43"/>
  <c r="O13"/>
  <c r="R63" i="1"/>
  <c r="G18" i="4"/>
  <c r="G17" i="5" s="1"/>
  <c r="D33" i="6"/>
  <c r="O12"/>
  <c r="O14"/>
  <c r="H33"/>
  <c r="P11"/>
  <c r="Q11"/>
  <c r="P12"/>
  <c r="P13"/>
  <c r="P14"/>
  <c r="O15"/>
  <c r="O16"/>
  <c r="O30"/>
  <c r="O32"/>
  <c r="O11"/>
  <c r="Q15"/>
  <c r="Q16"/>
  <c r="Q27"/>
  <c r="Q30"/>
  <c r="Q32"/>
  <c r="L113" i="8"/>
  <c r="M113"/>
  <c r="K113"/>
  <c r="K49"/>
  <c r="L49"/>
  <c r="M49"/>
  <c r="K50"/>
  <c r="L50"/>
  <c r="M50"/>
  <c r="L48"/>
  <c r="M48"/>
  <c r="K48"/>
  <c r="L46"/>
  <c r="M46"/>
  <c r="K46"/>
  <c r="L42"/>
  <c r="M42"/>
  <c r="K42"/>
  <c r="L39"/>
  <c r="M39"/>
  <c r="K39"/>
  <c r="L36"/>
  <c r="M36"/>
  <c r="K36"/>
  <c r="L33"/>
  <c r="M33"/>
  <c r="K33"/>
  <c r="A256" i="13" l="1"/>
  <c r="A253" i="14" s="1"/>
  <c r="A256" i="17"/>
  <c r="G40" i="6"/>
  <c r="N97" i="8"/>
  <c r="M111"/>
  <c r="L111"/>
  <c r="K111"/>
  <c r="M95"/>
  <c r="L95"/>
  <c r="K95"/>
  <c r="M91"/>
  <c r="L91"/>
  <c r="K91"/>
  <c r="M88"/>
  <c r="L88"/>
  <c r="K88"/>
  <c r="M83"/>
  <c r="L83"/>
  <c r="K83"/>
  <c r="M81"/>
  <c r="L81"/>
  <c r="K81"/>
  <c r="M74"/>
  <c r="L74"/>
  <c r="K74"/>
  <c r="M51"/>
  <c r="L51"/>
  <c r="K51"/>
  <c r="M45"/>
  <c r="L45"/>
  <c r="K45"/>
  <c r="M41"/>
  <c r="L41"/>
  <c r="K41"/>
  <c r="M38"/>
  <c r="L38"/>
  <c r="K38"/>
  <c r="M35"/>
  <c r="L35"/>
  <c r="K35"/>
  <c r="M32"/>
  <c r="L32"/>
  <c r="K32"/>
  <c r="M29"/>
  <c r="L29"/>
  <c r="K29"/>
  <c r="K273" i="1"/>
  <c r="K108" i="8" s="1"/>
  <c r="K211" i="1"/>
  <c r="K175"/>
  <c r="K100" i="8" s="1"/>
  <c r="K193" i="1"/>
  <c r="K101" i="8" s="1"/>
  <c r="K153" i="1"/>
  <c r="P66"/>
  <c r="P77" s="1"/>
  <c r="P65"/>
  <c r="P59"/>
  <c r="P58"/>
  <c r="M291"/>
  <c r="M109" i="8" s="1"/>
  <c r="L291" i="1"/>
  <c r="L109" i="8" s="1"/>
  <c r="K291" i="1"/>
  <c r="K109" i="8" s="1"/>
  <c r="M273" i="1"/>
  <c r="M108" i="8" s="1"/>
  <c r="L273" i="1"/>
  <c r="L108" i="8" s="1"/>
  <c r="L171" i="1"/>
  <c r="L99" i="8" s="1"/>
  <c r="M171" i="1"/>
  <c r="M99" i="8" s="1"/>
  <c r="K171" i="1"/>
  <c r="K99" i="8" s="1"/>
  <c r="M153" i="1"/>
  <c r="L153"/>
  <c r="M175"/>
  <c r="M100" i="8" s="1"/>
  <c r="L175" i="1"/>
  <c r="L100" i="8" s="1"/>
  <c r="M193" i="1"/>
  <c r="M101" i="8" s="1"/>
  <c r="L193" i="1"/>
  <c r="L101" i="8" s="1"/>
  <c r="M211" i="1"/>
  <c r="M102" i="8" s="1"/>
  <c r="L211" i="1"/>
  <c r="L102" i="8" s="1"/>
  <c r="M232" i="1"/>
  <c r="M104" i="8" s="1"/>
  <c r="L232" i="1"/>
  <c r="L104" i="8" s="1"/>
  <c r="K104"/>
  <c r="L251" i="1"/>
  <c r="M251"/>
  <c r="L255"/>
  <c r="L106" i="8" s="1"/>
  <c r="M255" i="1"/>
  <c r="M106" i="8" s="1"/>
  <c r="K255" i="1"/>
  <c r="K106" i="8" s="1"/>
  <c r="L58" i="1"/>
  <c r="M58"/>
  <c r="M56" i="8" s="1"/>
  <c r="L120" i="1"/>
  <c r="L80" i="8" s="1"/>
  <c r="L79" s="1"/>
  <c r="M120" i="1"/>
  <c r="M80" i="8" s="1"/>
  <c r="M79" s="1"/>
  <c r="K120" i="1"/>
  <c r="M96"/>
  <c r="M65" i="8" s="1"/>
  <c r="M64" s="1"/>
  <c r="L96" i="1"/>
  <c r="L95" s="1"/>
  <c r="K96"/>
  <c r="K95" s="1"/>
  <c r="L75"/>
  <c r="L57" i="8" s="1"/>
  <c r="M75" i="1"/>
  <c r="M57" i="8" s="1"/>
  <c r="K75" i="1"/>
  <c r="K57" i="8" s="1"/>
  <c r="M98" l="1"/>
  <c r="M152" i="1"/>
  <c r="L98" i="8"/>
  <c r="L152" i="1"/>
  <c r="K98" i="8"/>
  <c r="K152" i="1"/>
  <c r="K57"/>
  <c r="L56" i="8"/>
  <c r="L55" s="1"/>
  <c r="L57" i="1"/>
  <c r="K102" i="8"/>
  <c r="K97" s="1"/>
  <c r="K90" s="1"/>
  <c r="K80"/>
  <c r="K79" s="1"/>
  <c r="K78" s="1"/>
  <c r="K65"/>
  <c r="K64" s="1"/>
  <c r="K63" s="1"/>
  <c r="L65"/>
  <c r="L64" s="1"/>
  <c r="L63" s="1"/>
  <c r="L119" i="1"/>
  <c r="M119"/>
  <c r="M95"/>
  <c r="K56" i="8"/>
  <c r="K55" s="1"/>
  <c r="L97"/>
  <c r="L90" s="1"/>
  <c r="M97"/>
  <c r="M90" s="1"/>
  <c r="L78"/>
  <c r="M63"/>
  <c r="M78"/>
  <c r="M55"/>
  <c r="L28"/>
  <c r="K28"/>
  <c r="M28"/>
  <c r="M57" i="1"/>
  <c r="K54" i="8" l="1"/>
  <c r="DT15" i="7"/>
  <c r="EG15"/>
  <c r="ET15"/>
  <c r="DT18"/>
  <c r="ET18"/>
  <c r="DG31"/>
  <c r="DT31"/>
  <c r="EG31"/>
  <c r="ET31"/>
  <c r="DG35"/>
  <c r="ET35"/>
  <c r="DG14" l="1"/>
  <c r="DG7" s="1"/>
  <c r="EG14"/>
  <c r="EG7" s="1"/>
  <c r="ET14"/>
  <c r="DT14"/>
  <c r="DT7" s="1"/>
  <c r="ET7"/>
  <c r="L92" i="1"/>
  <c r="M92"/>
  <c r="K92"/>
  <c r="L313"/>
  <c r="L311" s="1"/>
  <c r="M313"/>
  <c r="M311" s="1"/>
  <c r="K313"/>
  <c r="K311" s="1"/>
  <c r="L143"/>
  <c r="M143"/>
  <c r="M91" l="1"/>
  <c r="M61" i="8"/>
  <c r="M60" s="1"/>
  <c r="M54" s="1"/>
  <c r="K91" i="1"/>
  <c r="K61" i="8"/>
  <c r="K60" s="1"/>
  <c r="K27" s="1"/>
  <c r="L91" i="1"/>
  <c r="L61" i="8"/>
  <c r="L60" s="1"/>
  <c r="L54" s="1"/>
  <c r="L142" i="1"/>
  <c r="M142"/>
  <c r="K142"/>
  <c r="R77" l="1"/>
  <c r="Q77"/>
  <c r="J13" i="5" l="1"/>
  <c r="J11" s="1"/>
  <c r="I13"/>
  <c r="I11" s="1"/>
  <c r="H13"/>
  <c r="H11" s="1"/>
  <c r="I8"/>
  <c r="H8"/>
  <c r="J8"/>
  <c r="I14" l="1"/>
  <c r="J14"/>
  <c r="H14"/>
  <c r="J13" i="4"/>
  <c r="J11" s="1"/>
  <c r="I13"/>
  <c r="I11" s="1"/>
  <c r="H13"/>
  <c r="H11" s="1"/>
  <c r="J10"/>
  <c r="J8" s="1"/>
  <c r="J14" s="1"/>
  <c r="I10"/>
  <c r="I8" s="1"/>
  <c r="H10"/>
  <c r="H8" s="1"/>
  <c r="I14" l="1"/>
  <c r="H14"/>
  <c r="L34" i="1" l="1"/>
  <c r="L135"/>
  <c r="M135"/>
  <c r="K135"/>
  <c r="K134" s="1"/>
  <c r="L132"/>
  <c r="M132"/>
  <c r="K132"/>
  <c r="L124"/>
  <c r="M124"/>
  <c r="L126"/>
  <c r="M126"/>
  <c r="K124"/>
  <c r="L114"/>
  <c r="M114"/>
  <c r="K114"/>
  <c r="K53"/>
  <c r="L53"/>
  <c r="M53"/>
  <c r="K47"/>
  <c r="L47"/>
  <c r="M47"/>
  <c r="K43"/>
  <c r="L43"/>
  <c r="M43"/>
  <c r="K40"/>
  <c r="L40"/>
  <c r="M40"/>
  <c r="K37"/>
  <c r="L37"/>
  <c r="M37"/>
  <c r="K34"/>
  <c r="M34"/>
  <c r="K31"/>
  <c r="L31"/>
  <c r="M31"/>
  <c r="K30" l="1"/>
  <c r="K118"/>
  <c r="L118"/>
  <c r="M118"/>
  <c r="L134"/>
  <c r="M134"/>
  <c r="M94"/>
  <c r="L94"/>
  <c r="K94"/>
  <c r="L30"/>
  <c r="M30"/>
  <c r="K56" l="1"/>
  <c r="K29" s="1"/>
  <c r="M56"/>
  <c r="L56"/>
  <c r="L26" i="8" l="1"/>
  <c r="L27" s="1"/>
  <c r="L29" i="1" l="1"/>
  <c r="M26" i="8" l="1"/>
  <c r="M27" s="1"/>
  <c r="M29" i="1"/>
  <c r="F182" i="12"/>
  <c r="F236" s="1"/>
</calcChain>
</file>

<file path=xl/sharedStrings.xml><?xml version="1.0" encoding="utf-8"?>
<sst xmlns="http://schemas.openxmlformats.org/spreadsheetml/2006/main" count="2672" uniqueCount="623">
  <si>
    <t>Наименование показателя</t>
  </si>
  <si>
    <t>Код строки</t>
  </si>
  <si>
    <t xml:space="preserve">Код по бюджетной классификации Российской Федерации </t>
  </si>
  <si>
    <t xml:space="preserve">Аналитический код </t>
  </si>
  <si>
    <t>Сумма</t>
  </si>
  <si>
    <t>на 20</t>
  </si>
  <si>
    <t xml:space="preserve">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</si>
  <si>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</si>
  <si>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</si>
  <si>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</si>
  <si>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</si>
  <si>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</si>
  <si>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</si>
  <si>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</si>
  <si>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</si>
  <si>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</si>
  <si>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</si>
  <si>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</si>
  <si>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</si>
  <si>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 xml:space="preserve">Остаток средств на начало текущего финансового года </t>
  </si>
  <si>
    <t>0001</t>
  </si>
  <si>
    <t>х</t>
  </si>
  <si>
    <t xml:space="preserve">Остаток средств на конец текущего финансового года 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</si>
  <si>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</si>
  <si>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</si>
  <si>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</si>
  <si>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</si>
  <si>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</si>
  <si>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</si>
  <si>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</si>
  <si>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</si>
  <si>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</si>
  <si>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</si>
  <si>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</si>
  <si>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 xml:space="preserve">в том числе:
субсидии на финансовое обеспечение выполнения муниципального задания 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</si>
  <si>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</si>
  <si>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</si>
  <si>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</si>
  <si>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</si>
  <si>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</si>
  <si>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</si>
  <si>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</si>
  <si>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</si>
  <si>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</si>
  <si>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</si>
  <si>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</si>
  <si>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1510</t>
  </si>
  <si>
    <t>целевые субсидии</t>
  </si>
  <si>
    <t>доходы от иной приносящей доход деятельности, всего</t>
  </si>
  <si>
    <t>1900</t>
  </si>
  <si>
    <t xml:space="preserve">прочие поступления, всего 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</si>
  <si>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</si>
  <si>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</si>
  <si>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</si>
  <si>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</si>
  <si>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</si>
  <si>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</si>
  <si>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</si>
  <si>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</si>
  <si>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</si>
  <si>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</si>
  <si>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</si>
  <si>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</si>
  <si>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</si>
  <si>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</si>
  <si>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</si>
  <si>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</si>
  <si>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</si>
  <si>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</si>
  <si>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</si>
  <si>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</si>
  <si>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</si>
  <si>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</si>
  <si>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</si>
  <si>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</si>
  <si>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</si>
  <si>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</si>
  <si>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</si>
  <si>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</si>
  <si>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</si>
  <si>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</si>
  <si>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</si>
  <si>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</si>
  <si>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</si>
  <si>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</si>
  <si>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</si>
  <si>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</si>
  <si>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</si>
  <si>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</si>
  <si>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 xml:space="preserve">расходы на закупку товаров, работ, услуг, всего 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</si>
  <si>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</si>
  <si>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</si>
  <si>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</si>
  <si>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</si>
  <si>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</si>
  <si>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</si>
  <si>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</si>
  <si>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</si>
  <si>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</si>
  <si>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</si>
  <si>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</si>
  <si>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 xml:space="preserve">Прочие выплаты, всего </t>
  </si>
  <si>
    <t>4000</t>
  </si>
  <si>
    <t>из них:
возврат в бюджет средств субсидии</t>
  </si>
  <si>
    <t>4010</t>
  </si>
  <si>
    <t>610</t>
  </si>
  <si>
    <t>Коды</t>
  </si>
  <si>
    <t>Дата</t>
  </si>
  <si>
    <t>по Сводному реестру</t>
  </si>
  <si>
    <t>глава по БК</t>
  </si>
  <si>
    <t>ИНН</t>
  </si>
  <si>
    <t>КПП</t>
  </si>
  <si>
    <t>по ОКЕИ</t>
  </si>
  <si>
    <t>383</t>
  </si>
  <si>
    <t>Раздел 1. Поступления и выплаты</t>
  </si>
  <si>
    <t>Приложение№1</t>
  </si>
  <si>
    <t>к Порядку составления и утверждения плана финансово-хозяйственной
деятельности муниципальных бюджетных и автономных учреждений города Пензы, в отношении которых функции и полномочия учредителя осуществляет Управление образования города Пензы, утвержденному
приказом Управления образования города Пензы
от __30.12.2019________№_216__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</si>
  <si>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</si>
  <si>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</si>
  <si>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</si>
  <si>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</si>
  <si>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"</t>
  </si>
  <si>
    <t>(расшифровка)</t>
  </si>
  <si>
    <t>"Утверждаю"</t>
  </si>
  <si>
    <t xml:space="preserve">Раздел 2. Сведения по выплатам на закупки товаров, работ, услуг 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</si>
  <si>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</si>
  <si>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</si>
  <si>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</si>
  <si>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</si>
  <si>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</si>
  <si>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</si>
  <si>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 xml:space="preserve">Выплаты на закупку товаров, работ, услуг, всего 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</si>
  <si>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</si>
  <si>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</si>
  <si>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</si>
  <si>
    <t>26100</t>
  </si>
  <si>
    <t>1.2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</si>
  <si>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</si>
  <si>
    <t>26200</t>
  </si>
  <si>
    <t>1.3</t>
  </si>
  <si>
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</si>
  <si>
    <t>26300</t>
  </si>
  <si>
    <t>1.4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</si>
  <si>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</si>
  <si>
    <t>26400</t>
  </si>
  <si>
    <t>1.4.1</t>
  </si>
  <si>
    <t>в том числе:
за счет субсидий, предоставляемых на финансовое обеспечение выполнения муниципального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</si>
  <si>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</si>
  <si>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</si>
  <si>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</si>
  <si>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</si>
  <si>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</si>
  <si>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 xml:space="preserve">в соответствии с Федеральным законом № 223-ФЗ 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</si>
  <si>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</si>
  <si>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</si>
  <si>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</si>
  <si>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</si>
  <si>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</si>
  <si>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</si>
  <si>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</si>
  <si>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</si>
  <si>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</si>
  <si>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 xml:space="preserve">за счет субсидий, предоставляемых на осуществление капитальных вложений </t>
  </si>
  <si>
    <t>26430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</si>
  <si>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</si>
  <si>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</si>
  <si>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</si>
  <si>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</si>
  <si>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</si>
  <si>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</si>
  <si>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</si>
  <si>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</si>
  <si>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</si>
  <si>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</si>
  <si>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</si>
  <si>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</si>
  <si>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</si>
  <si>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</si>
  <si>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</si>
  <si>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</si>
  <si>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</si>
  <si>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</si>
  <si>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</si>
  <si>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</si>
  <si>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</si>
  <si>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</si>
  <si>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родительская плата</t>
  </si>
  <si>
    <t>столовая</t>
  </si>
  <si>
    <t>возмещение</t>
  </si>
  <si>
    <t>платные услуги</t>
  </si>
  <si>
    <t>04.02.000</t>
  </si>
  <si>
    <t>12101Z1053</t>
  </si>
  <si>
    <t>1210376210</t>
  </si>
  <si>
    <t>1210821090</t>
  </si>
  <si>
    <t>1211121130</t>
  </si>
  <si>
    <t>1211821190</t>
  </si>
  <si>
    <t>на 2021 год</t>
  </si>
  <si>
    <t>на 2022 год</t>
  </si>
  <si>
    <t>21</t>
  </si>
  <si>
    <t>22</t>
  </si>
  <si>
    <t>Приложение№5</t>
  </si>
  <si>
    <t>к Порядку составления и утверждения плана финансово-хозяйственной
деятельности муниципальных бюджетных и автономных учреждений города Пензы, в отношении которых функции и полномочия учредителя осуществляет Управление образования города Пензы, утвержденному
приказом Управления образования города Пензы
от ____30.12.2019_____№___216___</t>
  </si>
  <si>
    <t>Код видов расходов</t>
  </si>
  <si>
    <t xml:space="preserve">Источник финансового обеспечения </t>
  </si>
  <si>
    <t xml:space="preserve">1. Расчеты (обоснования) выплат персоналу </t>
  </si>
  <si>
    <t>1.1. Расчеты (обоснования) расходов на оплату труда</t>
  </si>
  <si>
    <t>Должность, 
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</si>
  <si>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</si>
  <si>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</si>
  <si>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Ежемесячная надбавка к должностному окладу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</si>
  <si>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</si>
  <si>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</si>
  <si>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</si>
  <si>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</si>
  <si>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</t>
  </si>
  <si>
    <t>1.2. Расчеты (обоснования) выплат персоналу при направлении в служебные командировки</t>
  </si>
  <si>
    <t>№ п/п</t>
  </si>
  <si>
    <t>Наименование 
расходов</t>
  </si>
  <si>
    <t>Средний размер выплаты на одного работника в день, руб.</t>
  </si>
  <si>
    <t>Количество работников, 
чел.</t>
  </si>
  <si>
    <t>Количество 
дней</t>
  </si>
  <si>
    <t>Сумма, руб. 
(гр. 3 x гр. 4 x 
гр. 5) 20____ г</t>
  </si>
  <si>
    <t>1.3.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</si>
  <si>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</si>
  <si>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
для начисления страховых взносов, руб.</t>
  </si>
  <si>
    <t>Страховые взносы в Пенсионный фонд Российской Федерации, всего</t>
  </si>
  <si>
    <t>по ставке 22,0%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</si>
  <si>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</si>
  <si>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</si>
  <si>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</si>
  <si>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Страховые взносы в Федеральный фонд обязательного медицинского страхования, всего (по ставке 5,1%)</t>
  </si>
  <si>
    <t>2. Расчеты (обоснования) расходов на социальные и иные выплаты населению</t>
  </si>
  <si>
    <t>Размер одной выплаты, руб.</t>
  </si>
  <si>
    <t>Количество 
выплат в год</t>
  </si>
  <si>
    <t>3. Расчет (обоснование) расходов на уплату налогов, сборов и иных платежей</t>
  </si>
  <si>
    <t>Наименование расходов</t>
  </si>
  <si>
    <t>Налоговая база, руб.</t>
  </si>
  <si>
    <t>Ставка налога, 
%</t>
  </si>
  <si>
    <t>4. Расчет (обоснование) прочих расходов 
(кроме расходов на закупку товаров, работ, услуг)</t>
  </si>
  <si>
    <t>Размер одной выплаты, руб</t>
  </si>
  <si>
    <t>Общая сумма выплат,  руб. 
20________г</t>
  </si>
  <si>
    <t>5. Расчет (обоснование) расходов на закупку товаров, работ, услуг</t>
  </si>
  <si>
    <t>5.1. Расчет (обоснование) расходов на оплату услуг связи</t>
  </si>
  <si>
    <t>Количество номеров, минут</t>
  </si>
  <si>
    <t>Количество платежей в год</t>
  </si>
  <si>
    <t>Стоимость за единицу, руб.</t>
  </si>
  <si>
    <t>5.2.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</si>
  <si>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</si>
  <si>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</si>
  <si>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5.3.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</si>
  <si>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</si>
  <si>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</si>
  <si>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</si>
  <si>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5.4. Расчет (обоснование) расходов на оплату аренды имущества</t>
  </si>
  <si>
    <t>Количество</t>
  </si>
  <si>
    <t>Ставка 
арендной 
платы</t>
  </si>
  <si>
    <t>Стоимость 
с учетом НДС, 
руб.
20________г</t>
  </si>
  <si>
    <t>5.5. Расчет (обоснование) расходов на оплату работ, услуг по содержанию имущества</t>
  </si>
  <si>
    <t>Количество договоров</t>
  </si>
  <si>
    <t>Средняя стоимость, руб.</t>
  </si>
  <si>
    <t>5.6. Расчет (обоснование) расходов на оплату прочих работ, услуг</t>
  </si>
  <si>
    <t>5.7. Расчет (обоснование) расходов на приобретение основных средств, материальных запасов</t>
  </si>
  <si>
    <t>ВСЕГО</t>
  </si>
  <si>
    <t xml:space="preserve">    (должность)</t>
  </si>
  <si>
    <t xml:space="preserve">     (подпись)</t>
  </si>
  <si>
    <t xml:space="preserve">                              (расшифровка подписи)</t>
  </si>
  <si>
    <t xml:space="preserve">   (должность)</t>
  </si>
  <si>
    <t>Приложение№2</t>
  </si>
  <si>
    <t>Обоснование (расчет) доходов от использования собственности (аренда)</t>
  </si>
  <si>
    <t>Наименование дохода</t>
  </si>
  <si>
    <t>Плата (тариф, ставка) арендной платы за единицу площади ( объект), руб.</t>
  </si>
  <si>
    <t>Планируемый объем предоставления имущества в аренду (в натуральных показателях)</t>
  </si>
  <si>
    <t>Объем планируемых поступлений, руб.</t>
  </si>
  <si>
    <t>Остаток денежных средств, сложившийся на 01.01.20___г.</t>
  </si>
  <si>
    <t>_</t>
  </si>
  <si>
    <t>Кредиторская задолженность, сложившаяся на 01.01.20___г.  по доходам, а также полученные на начало текущего финансового года предварительные платежи (аванс)</t>
  </si>
  <si>
    <t>Недвижимое имущество,всего:</t>
  </si>
  <si>
    <t>…</t>
  </si>
  <si>
    <t>Движимое имущество,всего:</t>
  </si>
  <si>
    <t>ИТОГО:</t>
  </si>
  <si>
    <t>Приложение№3</t>
  </si>
  <si>
    <t>к Порядку составления и утверждения плана финансово-хозяйственной
деятельности муниципальных бюджетных и автономных учреждений города Пензы, в отношении которых функции и полномочия учредителя осуществляет Управление образования города Пензы, утвержденному
приказом Управления образования города Пензы
от ____30.12.2019____№__216___</t>
  </si>
  <si>
    <t>Обоснование (расчет) доходов в виде возмещения расходов, понесенных в связи с эксплуатацией государственного (муниципального) имущества</t>
  </si>
  <si>
    <t>Планируемая стоимость услуг (возмещаемых расходов), руб.</t>
  </si>
  <si>
    <t>Приложение№4</t>
  </si>
  <si>
    <t>к Порядку составления и утверждения плана финансово-хозяйственной
деятельности муниципальных бюджетных и автономных учреждений города Пензы, в отношении которых функции и полномочия учредителя осуществляет Управление образования города Пензы, утвержденному
приказом Управления образования города Пензы
от ___30.12.2019_____№___216___</t>
  </si>
  <si>
    <t xml:space="preserve">Обоснование (расчет) доходов от иной приносящей доход деятельности </t>
  </si>
  <si>
    <t>Справочно:</t>
  </si>
  <si>
    <t>Среднее количество поступлений (дней) за последние три года</t>
  </si>
  <si>
    <t>Количество детей, получаемых услугу, чел.</t>
  </si>
  <si>
    <t>Плата (тариф, ставка)  за единицу услуги (работы), руб.</t>
  </si>
  <si>
    <t>Размер поступлений за последние три года</t>
  </si>
  <si>
    <t>Сведения о нормативно-правовых актах, устанавливающих размер платы (тарифа) платной дополнительной услуги</t>
  </si>
  <si>
    <t xml:space="preserve">Вид </t>
  </si>
  <si>
    <t xml:space="preserve"> Номер</t>
  </si>
  <si>
    <t>Наименование</t>
  </si>
  <si>
    <t>Бюджет города Пензы</t>
  </si>
  <si>
    <t>Сумма, руб. 
(гр. 3 x гр. 4 x 
гр. 5) 2021 г</t>
  </si>
  <si>
    <t>Сумма, руб. 
(гр. 3 x гр. 4 x 
гр. 5) 2022 г</t>
  </si>
  <si>
    <t>Сумма, руб. 
 2021 г</t>
  </si>
  <si>
    <t>Сумма, руб. 
 2022 г</t>
  </si>
  <si>
    <t>административно-управленческий</t>
  </si>
  <si>
    <t>педагогический</t>
  </si>
  <si>
    <t>прочий персонал</t>
  </si>
  <si>
    <t>Фонд оплаты труда в год с k , руб 2021 г</t>
  </si>
  <si>
    <t>Фонд оплаты труда в год с k , руб 2022 г</t>
  </si>
  <si>
    <t>Пособие до 3-х лет</t>
  </si>
  <si>
    <t>абоненская плата</t>
  </si>
  <si>
    <t>поминутная плата</t>
  </si>
  <si>
    <t>интернет</t>
  </si>
  <si>
    <t>221</t>
  </si>
  <si>
    <t>222</t>
  </si>
  <si>
    <t>223</t>
  </si>
  <si>
    <t>225</t>
  </si>
  <si>
    <t>226</t>
  </si>
  <si>
    <t>310</t>
  </si>
  <si>
    <t>346</t>
  </si>
  <si>
    <t>342</t>
  </si>
  <si>
    <t>211</t>
  </si>
  <si>
    <t>266</t>
  </si>
  <si>
    <t xml:space="preserve">1210171053 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</si>
  <si>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</si>
  <si>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</si>
  <si>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из них:
пособия, компенсации и иные социальные выплаты гражданам, кроме публичных нормативных обязательств</t>
  </si>
  <si>
    <t>2200</t>
  </si>
  <si>
    <t>300</t>
  </si>
  <si>
    <t>2210</t>
  </si>
  <si>
    <t>2211</t>
  </si>
  <si>
    <t>320</t>
  </si>
  <si>
    <t>321</t>
  </si>
  <si>
    <t>264</t>
  </si>
  <si>
    <t>ПРОВЕРКА</t>
  </si>
  <si>
    <t>213</t>
  </si>
  <si>
    <t>1210521010</t>
  </si>
  <si>
    <t>349</t>
  </si>
  <si>
    <t>1210476240</t>
  </si>
  <si>
    <t>121Е576240</t>
  </si>
  <si>
    <t>1211074342</t>
  </si>
  <si>
    <t>1210921170</t>
  </si>
  <si>
    <t>1211221140</t>
  </si>
  <si>
    <t>1211721050</t>
  </si>
  <si>
    <t>1212078030</t>
  </si>
  <si>
    <t>1210621180</t>
  </si>
  <si>
    <t>291</t>
  </si>
  <si>
    <t>Пособие по б/л ( 3 дня)</t>
  </si>
  <si>
    <t xml:space="preserve"> </t>
  </si>
  <si>
    <t>974</t>
  </si>
  <si>
    <t>платные дополнительные образовательные услуги</t>
  </si>
  <si>
    <t>возмещение коммунальных затрат</t>
  </si>
  <si>
    <t>228</t>
  </si>
  <si>
    <t>из них:  Услуги свзи</t>
  </si>
  <si>
    <t>Коммунальные услуги</t>
  </si>
  <si>
    <t>Работы, услуги по содержанию имущества</t>
  </si>
  <si>
    <t>прочие работы, услуги</t>
  </si>
  <si>
    <t>Услуги , работы для целей капитальных вложений</t>
  </si>
  <si>
    <t>Увеличение стоимости основных средств</t>
  </si>
  <si>
    <t>Увеличение стоимоти прочих материальных запасов</t>
  </si>
  <si>
    <t>Увеличение стоимоти прочих материальных запасов однократного применения</t>
  </si>
  <si>
    <t>Директор</t>
  </si>
  <si>
    <t>возмещение коммунальных затрат от ипользования помещений</t>
  </si>
  <si>
    <t>2018 г.</t>
  </si>
  <si>
    <t>2019г.</t>
  </si>
  <si>
    <t>Постановление администрации города Пензы</t>
  </si>
  <si>
    <t>Орган, осуществляющий</t>
  </si>
  <si>
    <t>функции и полномочия учредителя</t>
  </si>
  <si>
    <t>Управление образования города Пензы</t>
  </si>
  <si>
    <t>Учреждение</t>
  </si>
  <si>
    <t>Единица измерения: руб.</t>
  </si>
  <si>
    <t>04.04.000</t>
  </si>
  <si>
    <t>04.04.00</t>
  </si>
  <si>
    <t>1.3.1</t>
  </si>
  <si>
    <t>26310</t>
  </si>
  <si>
    <t>1.3.2</t>
  </si>
  <si>
    <t>в том числе: в соответствии с Федеральным законом №44-ФЗ</t>
  </si>
  <si>
    <t>в соответствии с Федеральным законом №223-ФЗ</t>
  </si>
  <si>
    <t>26310.1</t>
  </si>
  <si>
    <t>Код по бюджетной классификации Российской Федерации (ЦСР)</t>
  </si>
  <si>
    <t>безвоздмезные перечисления организациям и физическим лицам, всего</t>
  </si>
  <si>
    <t xml:space="preserve">         гранты, предоставляемые бюджетным учреждениям</t>
  </si>
  <si>
    <t xml:space="preserve">        гранты, предоставляемые автономным  учреждениям</t>
  </si>
  <si>
    <t>План финансово-хозяйственной деятельности на 2021 г.</t>
  </si>
  <si>
    <t>( на 2021 г. и плановый период 2022 и 2023 годов)</t>
  </si>
  <si>
    <t>23</t>
  </si>
  <si>
    <t>закупку энергитических ресурсов</t>
  </si>
  <si>
    <t>26421.1</t>
  </si>
  <si>
    <t>26421.2</t>
  </si>
  <si>
    <t>26421.3</t>
  </si>
  <si>
    <t>26421.4</t>
  </si>
  <si>
    <t>26421.5</t>
  </si>
  <si>
    <t>26421.6</t>
  </si>
  <si>
    <t>26421.7</t>
  </si>
  <si>
    <t>26421.8</t>
  </si>
  <si>
    <t>на 2021 г.  текущий финансовый год</t>
  </si>
  <si>
    <t xml:space="preserve">на 2022 г.  первый год планового периода </t>
  </si>
  <si>
    <t xml:space="preserve">на 2023г.  второй год планового периода </t>
  </si>
  <si>
    <t xml:space="preserve">на 2023 г.  второй год планового периода </t>
  </si>
  <si>
    <t>2020г.</t>
  </si>
  <si>
    <t>Фонд оплаты труда в год с k , руб 2023 г</t>
  </si>
  <si>
    <t>Сумма, руб. 
(гр. 3 x гр. 4 x 
гр. 5) 2023 г</t>
  </si>
  <si>
    <t>Сумма, руб. 
 2023 г</t>
  </si>
  <si>
    <t>Сумма исчисленного 
налога, подлежащего 
уплате, руб. 
2021 г</t>
  </si>
  <si>
    <t>Сумма исчисленного 
налога, подлежащего 
уплате, руб. 
2022г</t>
  </si>
  <si>
    <t>Сумма исчисленного 
налога, подлежащего 
уплате, руб. 
2023 г</t>
  </si>
  <si>
    <t>974 0701 1210821090 244</t>
  </si>
  <si>
    <t>на 2023 год</t>
  </si>
  <si>
    <t>1210121020</t>
  </si>
  <si>
    <t>341</t>
  </si>
  <si>
    <t>974 0701 1211121130 244</t>
  </si>
  <si>
    <t>Заведующий</t>
  </si>
  <si>
    <t>Муниципальное бюджетное дошкольне образовательное учреждение детский сад № 88 г. Пензы "Светлячок"</t>
  </si>
  <si>
    <t>Бикинева Ф.Н.</t>
  </si>
  <si>
    <t>5836012061</t>
  </si>
  <si>
    <t>583601001</t>
  </si>
  <si>
    <t>Главный бухгалтер</t>
  </si>
  <si>
    <t>Синякина О.Д.</t>
  </si>
  <si>
    <t>67-00-27</t>
  </si>
  <si>
    <t>Начальник Управления образования г.Пензы</t>
  </si>
  <si>
    <t xml:space="preserve">родительская плата </t>
  </si>
  <si>
    <t>26320</t>
  </si>
  <si>
    <t>26430.1</t>
  </si>
  <si>
    <t>26451.1</t>
  </si>
  <si>
    <t>2022</t>
  </si>
  <si>
    <t>2021</t>
  </si>
  <si>
    <t>2023</t>
  </si>
  <si>
    <t>Обучение по дополнительной образовательной программе " Веселые краски"</t>
  </si>
  <si>
    <t>среднее количество указанных поступлений за 2018-2020гг.</t>
  </si>
  <si>
    <t>Обучение по дополнительной образовательной программе " АБВГдейка"</t>
  </si>
  <si>
    <t>Обучение по дополнительной образовательной программе " Школа рукодельницы"</t>
  </si>
  <si>
    <t>Обучение по дополнительной образовательной программе " Английский для малышей"</t>
  </si>
  <si>
    <t>Обучение по дополнительной образовательной программе " Маленькие звездочки"</t>
  </si>
  <si>
    <t>Обучение по дополнительной образовательной программе " Веселые танцы"</t>
  </si>
  <si>
    <t>Обучение по дополнительной образовательной программе " Театральная студия"</t>
  </si>
  <si>
    <t>Обучение по дополнительной образовательной программе " Творческая мастерская"</t>
  </si>
  <si>
    <t>Обучение по дополнительной образовательной программе "ДоМиСолька"</t>
  </si>
  <si>
    <t>Обучение по дополнительной образовательной программе " Волшебная иголочка"</t>
  </si>
  <si>
    <t>Обучение по дополнительной образовательной программе " Ладушка"</t>
  </si>
  <si>
    <t>Обучение по дополнительной образовательной программе " Самоделкин"</t>
  </si>
  <si>
    <t>Обучение по дополнительной образовательной программе " Малыши-крепыши"</t>
  </si>
  <si>
    <t>Обучение по дополнительной образовательной программе " Семицветик"</t>
  </si>
  <si>
    <t>Обучение по дополнительной образовательной программе " Занимательная математика"</t>
  </si>
  <si>
    <t>2286/2</t>
  </si>
  <si>
    <t>об установлении тарифов на дополнительные платные образовательные услуги, предоставляемые муниципальным бюджетным дошкольным образовательным учреждением детским садом № 88 г.Пензы "Светлячок"</t>
  </si>
  <si>
    <t>Заведующая</t>
  </si>
  <si>
    <t>Дети до 3-х лет</t>
  </si>
  <si>
    <t>дети с 3-х до 7 лет</t>
  </si>
  <si>
    <t>дети с 3-х до 7 лет (м/о) и (м/с)</t>
  </si>
  <si>
    <t>Дети до 3-х лет (м/с)</t>
  </si>
  <si>
    <t xml:space="preserve">Дети до 3-х лет </t>
  </si>
  <si>
    <t xml:space="preserve">Расчеты (обоснования) выплат к плану финансово-хозяйственной деятельности муниципального бюджетного и автономного учреждения </t>
  </si>
  <si>
    <r>
      <t xml:space="preserve">Наименования учреждения </t>
    </r>
    <r>
      <rPr>
        <sz val="11"/>
        <color rgb="FFFF0000"/>
        <rFont val="Times New Roman"/>
        <family val="1"/>
        <charset val="204"/>
      </rPr>
      <t>Муниципальное бюджетное дошкольное образовательное учреждение детский сад № 88 г.Пензы "Светлячок"</t>
    </r>
  </si>
  <si>
    <t>Фонд оплаты труда в год с k , руб 2020 г</t>
  </si>
  <si>
    <t xml:space="preserve">ФЗП на 01.01.20 </t>
  </si>
  <si>
    <t xml:space="preserve">ФЗП на 01.10.20 </t>
  </si>
  <si>
    <t>Сумма, руб. 
(гр. 3 x гр. 4 x 
гр. 5) 2020 г</t>
  </si>
  <si>
    <t>Сумма, руб. 
 2020 г</t>
  </si>
  <si>
    <t>Сумма исчисленного 
налога, подлежащего 
уплате, руб. 
2020 г</t>
  </si>
  <si>
    <t>Сумма исчисленного 
налога, подлежащего 
уплате, руб. 
2021г</t>
  </si>
  <si>
    <t>Сумма исчисленного 
налога, подлежащего 
уплате, руб. 
2022 г</t>
  </si>
  <si>
    <t>Договор №   от ____</t>
  </si>
  <si>
    <t>Вывоз бытовых отходов</t>
  </si>
  <si>
    <t>Оплата потребления освещения</t>
  </si>
  <si>
    <t>Оплата отопления и тех-их нужд</t>
  </si>
  <si>
    <t>Оплата водоснабжения</t>
  </si>
  <si>
    <t>вода питьевая</t>
  </si>
  <si>
    <t>канализация</t>
  </si>
  <si>
    <t xml:space="preserve">ФГУП Охрана </t>
  </si>
  <si>
    <t>тех.обслуживание кнопки</t>
  </si>
  <si>
    <t>522,40 руб. * 12 мес.= 6268,80</t>
  </si>
  <si>
    <t>ИП Володина</t>
  </si>
  <si>
    <t>дератизация помещений</t>
  </si>
  <si>
    <t>756,4 руб * 12 мес. = 9076,80</t>
  </si>
  <si>
    <t xml:space="preserve">ООО Чернобылец </t>
  </si>
  <si>
    <t>АПС</t>
  </si>
  <si>
    <t>3551 руб. * 12 мес. = 42612,00</t>
  </si>
  <si>
    <t xml:space="preserve">ООО ПензаЛифт </t>
  </si>
  <si>
    <t>тех.обслуживания здания(лифты)</t>
  </si>
  <si>
    <t xml:space="preserve">ООО Мастерская климата </t>
  </si>
  <si>
    <t>Обслуживание системы вентиляции</t>
  </si>
  <si>
    <t xml:space="preserve">ПАО Ростелеком </t>
  </si>
  <si>
    <t>тех.обс-ние системы видеонаблюдения</t>
  </si>
  <si>
    <t>1500,00 руб * 12 мес. = 18000,00</t>
  </si>
  <si>
    <t xml:space="preserve">ИП Морозов Н.Н. </t>
  </si>
  <si>
    <t>тех.обс-ние аудиодомофонной системы</t>
  </si>
  <si>
    <t>1000,00 руб. * 12 мес. = 12000,00</t>
  </si>
  <si>
    <t>тех.обс-ние средств радиомодема  для прямой связи</t>
  </si>
  <si>
    <t>3300,00 руб. * 12 мес. = 39600,00</t>
  </si>
  <si>
    <t xml:space="preserve">ООО Оттим-Сервис </t>
  </si>
  <si>
    <t>тех.обс-ние приборов учета тепловой энергии и ГВС</t>
  </si>
  <si>
    <t>1605,26 руб. * 12 мес. = 19263,12</t>
  </si>
  <si>
    <t>обслуживание узлов регулирования</t>
  </si>
  <si>
    <t>2912,00 руб. * 8 мес. = 23296,00</t>
  </si>
  <si>
    <t xml:space="preserve">ООО Интоп плюс </t>
  </si>
  <si>
    <t>3210,52 руб. * 12 мес. = 38526,24</t>
  </si>
  <si>
    <t>5824,00 руб. * 8 мес. = 46592,00</t>
  </si>
  <si>
    <t>Замер сопротивления</t>
  </si>
  <si>
    <t>7000 руб. * 1 мес. = 7000,00</t>
  </si>
  <si>
    <t>Промывка, опрессовка</t>
  </si>
  <si>
    <t>Очистка кровли</t>
  </si>
  <si>
    <t>26000,00 руб. * 1 мес. = 26000,00</t>
  </si>
  <si>
    <t xml:space="preserve">охрана </t>
  </si>
  <si>
    <t xml:space="preserve">ООО Медиклиник </t>
  </si>
  <si>
    <t>мед.осмотр</t>
  </si>
  <si>
    <t>1250,00 руб. * 147 чел.= 183750,00</t>
  </si>
  <si>
    <t>1040,00 руб. * 7 чел.= 7280,00</t>
  </si>
  <si>
    <t xml:space="preserve">ООО  Бизнес Архитектор </t>
  </si>
  <si>
    <t>програмнное обеспечение</t>
  </si>
  <si>
    <t>2818 руб. * 4 мес.= 11272,00</t>
  </si>
  <si>
    <t xml:space="preserve">ООО СБИС </t>
  </si>
  <si>
    <t>электронная отчетность</t>
  </si>
  <si>
    <t>перевыпуск ЭЦП</t>
  </si>
  <si>
    <t>Физическая охрана</t>
  </si>
  <si>
    <t>Хоз-ые  и канцтовары</t>
  </si>
  <si>
    <t>ФЗП на 01.01.21</t>
  </si>
  <si>
    <t>ФЗП на 01.10.21</t>
  </si>
  <si>
    <t>13500,00 руб. * 12 мес. = 162000,00</t>
  </si>
  <si>
    <t>2900 руб. * 12 мес. = 34800,00</t>
  </si>
  <si>
    <t>30000,00 руб. * 1 мес. = 30000,00</t>
  </si>
  <si>
    <t>Работы по оенки соотвествия лифтов</t>
  </si>
  <si>
    <t>5400,00 руб. * 1 мес. = 5400,00</t>
  </si>
  <si>
    <t>ТО оборудования</t>
  </si>
  <si>
    <t>64417,00 руб. * 1 мес. = 64417,00</t>
  </si>
  <si>
    <t>80,5 руб.*12 час.*248 дн.*3 зд =718704,00</t>
  </si>
  <si>
    <t>160,00 руб. * 154 чел.= 24640,00</t>
  </si>
  <si>
    <t>4400 руб. * 1 мес.= 4400,00</t>
  </si>
  <si>
    <t>3200,00 руб. * 1 мес.= 3200,00</t>
  </si>
  <si>
    <t>Продукты питания</t>
  </si>
  <si>
    <t>Бюджет Пензенской области</t>
  </si>
  <si>
    <t>Курсы повышения квалификации</t>
  </si>
  <si>
    <t>2000 руб. * 25 чел.= 50000,00</t>
  </si>
  <si>
    <t>Игрушки и наглядное пособие</t>
  </si>
  <si>
    <t>1613руб. * 1 чел.= 1613,00</t>
  </si>
  <si>
    <t>ФЗП на 01.01.201</t>
  </si>
  <si>
    <t>79 чел. * 11,66 * 246 = 226600,44</t>
  </si>
  <si>
    <t>12 чел. * 11,66 * 86 = 12033,12</t>
  </si>
  <si>
    <t>Дети от 3-х лет до 7 лет</t>
  </si>
  <si>
    <t>379 чел. * 15,33 * 246 = 1 429 277,22</t>
  </si>
  <si>
    <t>Дети от 3-х лет до 7 лет (м/о)</t>
  </si>
  <si>
    <t>Дети от 3-х лет до 7 лет (м/с)</t>
  </si>
  <si>
    <t>Дети-инвалиды до 3 лет</t>
  </si>
  <si>
    <t>Дети-инвалиды от 3 лет до 7 лет</t>
  </si>
  <si>
    <t>Дети (без поп.род) от 3 лет до 7 лет</t>
  </si>
  <si>
    <t>1 чел. * 92 * 246 = 22 632,00</t>
  </si>
  <si>
    <t>Дети (родители- инвалиды) от 3-х до 7</t>
  </si>
  <si>
    <t>4 чел. * 46 * 248 = 45 632,00</t>
  </si>
  <si>
    <t>6 чел. * 40 * 248 = 59 520,00</t>
  </si>
  <si>
    <t>36 чел. * 46 * 248 = 410 688,00</t>
  </si>
  <si>
    <t>1 чел. * 80 * 248 = 19 840,00</t>
  </si>
  <si>
    <t>2 чел. * 92 * 248 = 45 632,00</t>
  </si>
  <si>
    <t>1 чел. * 92 * 248 = 22 816,00</t>
  </si>
  <si>
    <t>Приносящая доход деятельность</t>
  </si>
  <si>
    <t>Заправка катриджей</t>
  </si>
  <si>
    <t>2400 руб. * 12 мес.= 28800,00</t>
  </si>
  <si>
    <t>Ремонт группового помещения</t>
  </si>
  <si>
    <t>Противопожарная дверь</t>
  </si>
  <si>
    <t>2124 руб. * 12 мес.= 25488</t>
  </si>
  <si>
    <t>Заправка огнетушителей</t>
  </si>
  <si>
    <t>185 руб * 15 шт =2775</t>
  </si>
  <si>
    <t>Замена труб в подвале</t>
  </si>
  <si>
    <t>Приобретение компьютера</t>
  </si>
  <si>
    <t>Приобретение картофелечистки</t>
  </si>
  <si>
    <t>Приобретение медикаментов</t>
  </si>
  <si>
    <t>Приобретение расходных материалов для кружков</t>
  </si>
  <si>
    <t>Остаток денежных средств, сложившийся на 01.01.2021г.</t>
  </si>
  <si>
    <t>Кредиторская задолженность, сложившаяся на 01.01.2021г.  по доходам, а также полученные на начало текущего финансового года предварительные платежи (аванс)</t>
  </si>
  <si>
    <t xml:space="preserve">ФЗП на 01.08.21 </t>
  </si>
  <si>
    <t xml:space="preserve">ФЗП на 01.09.21 </t>
  </si>
  <si>
    <t xml:space="preserve">ФЗП на 01.12.20 </t>
  </si>
  <si>
    <t>Уплата налогов</t>
  </si>
  <si>
    <t xml:space="preserve">Расчеты (обоснования) выплат к плану финансово-хозяйственной деятельности муниципального                                                                                                        бюджетного и автономного учреждения </t>
  </si>
  <si>
    <t>1410</t>
  </si>
  <si>
    <t>Налог на землю                 к.п. 0,03</t>
  </si>
  <si>
    <t>Налог на имущество          к.п. 0,03</t>
  </si>
  <si>
    <t>48583794,04 * 1,5 % * 0,97 = 706 894,29</t>
  </si>
  <si>
    <t>64476136,36*2,20%*0,97=1 375 920,71</t>
  </si>
  <si>
    <t>Оплата горячего водоснабжения</t>
  </si>
  <si>
    <t>итого по ВР 244</t>
  </si>
  <si>
    <t>итого по ВР 247</t>
  </si>
  <si>
    <t>7184 руб. * 12 мес.= 86208,00</t>
  </si>
  <si>
    <t xml:space="preserve">Расчеты (обоснования) выплат к плану финансово-хозяйственной деятельности муниципального бюджетного  учреждения </t>
  </si>
  <si>
    <t>Асфальтное покрытие</t>
  </si>
  <si>
    <t>12 чел. * 80,00 * 86 = 82 560,00</t>
  </si>
  <si>
    <t>Дети до 3-х лет (м/о)</t>
  </si>
  <si>
    <t>3 чел * 40,00 * 248 = 29 760,00</t>
  </si>
  <si>
    <t>Дети (без поп.род) до 3-х лет</t>
  </si>
  <si>
    <t>1 чел. *0,00 * 248 = 0,00</t>
  </si>
  <si>
    <t xml:space="preserve">Дети (родители- инвалиды) до 3-х </t>
  </si>
  <si>
    <t>Дети до 3-х лет (м/о) и(м/с)</t>
  </si>
  <si>
    <t>92 чел. * 80,00 * 248 дн = 1825 280,00</t>
  </si>
  <si>
    <t>375 чел. * 92,00 * 248 дн= 8 556 000,00</t>
  </si>
  <si>
    <t>4 чел. * 46,00 * 248 = 45 632,00</t>
  </si>
  <si>
    <t>6 чел * 40,00 * 248 = 59 520,,00</t>
  </si>
  <si>
    <t>36 чел * 46,00 *248 = 410 688,,00</t>
  </si>
  <si>
    <t>2 чел. * 0,00 * 248 = 0,00</t>
  </si>
  <si>
    <t>Платные дополнительные услуги, всего :</t>
  </si>
  <si>
    <t>в том числе :</t>
  </si>
  <si>
    <t>Увеличение стоимости продуктов питания</t>
  </si>
  <si>
    <t>Увеличение стоимости лекарственных препаратов и материалов применяемых в медицинских целях</t>
  </si>
  <si>
    <t>Чащина Л.А.</t>
  </si>
  <si>
    <t xml:space="preserve">ФЗП на 01.02.20 </t>
  </si>
  <si>
    <t>12101D1053</t>
  </si>
  <si>
    <t>1212121150</t>
  </si>
  <si>
    <t>344</t>
  </si>
  <si>
    <t>Увеличение стоимости строительных материалов</t>
  </si>
  <si>
    <t>Количество номеров, минут, точек доступа в интернет</t>
  </si>
  <si>
    <t>Наименование расходов, расчет</t>
  </si>
  <si>
    <t xml:space="preserve">Приобретение и установка противопожарных дверей </t>
  </si>
  <si>
    <t>295</t>
  </si>
  <si>
    <t xml:space="preserve">        Другие экономические санкции</t>
  </si>
  <si>
    <t>июня</t>
  </si>
  <si>
    <t>Административный штраф</t>
  </si>
  <si>
    <t>27682,72 руб. * 1 мес. = 27682,72</t>
  </si>
  <si>
    <t>Строительные материалы</t>
  </si>
  <si>
    <t>15 июня 2021 г.</t>
  </si>
  <si>
    <t>"29" июня 2021</t>
  </si>
  <si>
    <t>29.06.2021</t>
  </si>
  <si>
    <t>от " 29 " июня 2021г.</t>
  </si>
  <si>
    <t>29</t>
  </si>
  <si>
    <t>99 чел.*18,66 руб. * 66 дн. = 121924,44</t>
  </si>
  <si>
    <t>99 чел.*11,66 руб. * 182 дн. = 210089,88</t>
  </si>
  <si>
    <t>418 чел.*15,33руб.*182дн.=1166245,08</t>
  </si>
  <si>
    <t>418 чел.*23,33руб.*66 дн.=643628,04</t>
  </si>
  <si>
    <t xml:space="preserve">ФЗП на 01.03.21 </t>
  </si>
  <si>
    <t xml:space="preserve">ФЗП на 01.01.21 </t>
  </si>
</sst>
</file>

<file path=xl/styles.xml><?xml version="1.0" encoding="utf-8"?>
<styleSheet xmlns="http://schemas.openxmlformats.org/spreadsheetml/2006/main">
  <numFmts count="1">
    <numFmt numFmtId="164" formatCode="#,##0.0"/>
  </numFmts>
  <fonts count="32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7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u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0"/>
      <name val="Times New Roman CE"/>
      <family val="1"/>
      <charset val="238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0" fontId="18" fillId="0" borderId="0"/>
  </cellStyleXfs>
  <cellXfs count="787">
    <xf numFmtId="0" fontId="0" fillId="0" borderId="0" xfId="0"/>
    <xf numFmtId="49" fontId="1" fillId="0" borderId="3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49" fontId="1" fillId="0" borderId="36" xfId="0" applyNumberFormat="1" applyFont="1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49" fontId="1" fillId="0" borderId="38" xfId="0" applyNumberFormat="1" applyFont="1" applyBorder="1" applyAlignment="1">
      <alignment horizontal="center"/>
    </xf>
    <xf numFmtId="0" fontId="6" fillId="0" borderId="0" xfId="0" applyFont="1"/>
    <xf numFmtId="0" fontId="2" fillId="0" borderId="0" xfId="1" applyNumberFormat="1" applyFont="1" applyBorder="1" applyAlignment="1">
      <alignment horizontal="left"/>
    </xf>
    <xf numFmtId="0" fontId="7" fillId="0" borderId="0" xfId="1" applyNumberFormat="1" applyFont="1" applyBorder="1" applyAlignment="1">
      <alignment horizontal="left"/>
    </xf>
    <xf numFmtId="0" fontId="7" fillId="0" borderId="0" xfId="1" applyNumberFormat="1" applyFont="1" applyBorder="1" applyAlignment="1">
      <alignment horizontal="center" vertical="top"/>
    </xf>
    <xf numFmtId="0" fontId="1" fillId="0" borderId="39" xfId="1" applyNumberFormat="1" applyFont="1" applyBorder="1" applyAlignment="1">
      <alignment horizontal="left"/>
    </xf>
    <xf numFmtId="0" fontId="1" fillId="0" borderId="40" xfId="1" applyNumberFormat="1" applyFont="1" applyBorder="1" applyAlignment="1">
      <alignment horizontal="left"/>
    </xf>
    <xf numFmtId="0" fontId="1" fillId="0" borderId="41" xfId="1" applyNumberFormat="1" applyFont="1" applyBorder="1" applyAlignment="1">
      <alignment horizontal="left"/>
    </xf>
    <xf numFmtId="0" fontId="1" fillId="0" borderId="42" xfId="1" applyNumberFormat="1" applyFont="1" applyBorder="1" applyAlignment="1">
      <alignment horizontal="left"/>
    </xf>
    <xf numFmtId="0" fontId="7" fillId="0" borderId="41" xfId="1" applyNumberFormat="1" applyFont="1" applyBorder="1" applyAlignment="1">
      <alignment horizontal="center" vertical="top"/>
    </xf>
    <xf numFmtId="0" fontId="7" fillId="0" borderId="42" xfId="1" applyNumberFormat="1" applyFont="1" applyBorder="1" applyAlignment="1">
      <alignment horizontal="center" vertical="top"/>
    </xf>
    <xf numFmtId="0" fontId="1" fillId="0" borderId="47" xfId="1" applyNumberFormat="1" applyFont="1" applyBorder="1" applyAlignment="1">
      <alignment horizontal="left"/>
    </xf>
    <xf numFmtId="0" fontId="1" fillId="0" borderId="48" xfId="1" applyNumberFormat="1" applyFont="1" applyBorder="1" applyAlignment="1">
      <alignment horizontal="left"/>
    </xf>
    <xf numFmtId="0" fontId="1" fillId="0" borderId="49" xfId="1" applyNumberFormat="1" applyFont="1" applyBorder="1" applyAlignment="1">
      <alignment horizontal="left"/>
    </xf>
    <xf numFmtId="0" fontId="15" fillId="0" borderId="0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horizontal="left"/>
    </xf>
    <xf numFmtId="49" fontId="2" fillId="2" borderId="1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6" fillId="2" borderId="0" xfId="0" applyFont="1" applyFill="1"/>
    <xf numFmtId="49" fontId="1" fillId="3" borderId="17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6" fillId="3" borderId="0" xfId="0" applyFont="1" applyFill="1"/>
    <xf numFmtId="0" fontId="1" fillId="4" borderId="8" xfId="0" applyNumberFormat="1" applyFont="1" applyFill="1" applyBorder="1" applyAlignment="1">
      <alignment horizontal="left" indent="3"/>
    </xf>
    <xf numFmtId="49" fontId="1" fillId="4" borderId="17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6" fillId="4" borderId="0" xfId="0" applyFont="1" applyFill="1"/>
    <xf numFmtId="0" fontId="6" fillId="5" borderId="0" xfId="0" applyFont="1" applyFill="1"/>
    <xf numFmtId="4" fontId="1" fillId="0" borderId="50" xfId="0" applyNumberFormat="1" applyFont="1" applyBorder="1" applyAlignment="1">
      <alignment horizontal="center"/>
    </xf>
    <xf numFmtId="4" fontId="1" fillId="3" borderId="50" xfId="0" applyNumberFormat="1" applyFont="1" applyFill="1" applyBorder="1" applyAlignment="1">
      <alignment horizontal="center"/>
    </xf>
    <xf numFmtId="4" fontId="1" fillId="4" borderId="50" xfId="0" applyNumberFormat="1" applyFont="1" applyFill="1" applyBorder="1" applyAlignment="1">
      <alignment horizontal="center"/>
    </xf>
    <xf numFmtId="49" fontId="1" fillId="0" borderId="51" xfId="0" applyNumberFormat="1" applyFont="1" applyBorder="1" applyAlignment="1">
      <alignment horizontal="center"/>
    </xf>
    <xf numFmtId="0" fontId="1" fillId="0" borderId="53" xfId="0" applyNumberFormat="1" applyFont="1" applyBorder="1" applyAlignment="1">
      <alignment horizontal="center"/>
    </xf>
    <xf numFmtId="49" fontId="1" fillId="0" borderId="54" xfId="0" applyNumberFormat="1" applyFont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4" fontId="1" fillId="2" borderId="54" xfId="0" applyNumberFormat="1" applyFont="1" applyFill="1" applyBorder="1" applyAlignment="1">
      <alignment horizontal="center"/>
    </xf>
    <xf numFmtId="0" fontId="1" fillId="2" borderId="55" xfId="0" applyNumberFormat="1" applyFont="1" applyFill="1" applyBorder="1" applyAlignment="1">
      <alignment horizontal="center"/>
    </xf>
    <xf numFmtId="4" fontId="1" fillId="0" borderId="54" xfId="0" applyNumberFormat="1" applyFont="1" applyBorder="1" applyAlignment="1">
      <alignment horizontal="center"/>
    </xf>
    <xf numFmtId="4" fontId="1" fillId="3" borderId="54" xfId="0" applyNumberFormat="1" applyFont="1" applyFill="1" applyBorder="1" applyAlignment="1">
      <alignment horizontal="center"/>
    </xf>
    <xf numFmtId="0" fontId="1" fillId="3" borderId="55" xfId="0" applyNumberFormat="1" applyFont="1" applyFill="1" applyBorder="1" applyAlignment="1">
      <alignment horizontal="center"/>
    </xf>
    <xf numFmtId="0" fontId="1" fillId="4" borderId="55" xfId="0" applyNumberFormat="1" applyFont="1" applyFill="1" applyBorder="1" applyAlignment="1">
      <alignment horizontal="center"/>
    </xf>
    <xf numFmtId="4" fontId="1" fillId="0" borderId="56" xfId="0" applyNumberFormat="1" applyFont="1" applyBorder="1" applyAlignment="1">
      <alignment horizontal="center"/>
    </xf>
    <xf numFmtId="4" fontId="1" fillId="0" borderId="57" xfId="0" applyNumberFormat="1" applyFont="1" applyBorder="1" applyAlignment="1">
      <alignment horizontal="center"/>
    </xf>
    <xf numFmtId="0" fontId="1" fillId="0" borderId="58" xfId="0" applyNumberFormat="1" applyFont="1" applyBorder="1" applyAlignment="1">
      <alignment horizontal="center"/>
    </xf>
    <xf numFmtId="0" fontId="1" fillId="0" borderId="50" xfId="0" applyNumberFormat="1" applyFont="1" applyBorder="1" applyAlignment="1">
      <alignment horizontal="right"/>
    </xf>
    <xf numFmtId="0" fontId="1" fillId="0" borderId="50" xfId="0" applyNumberFormat="1" applyFont="1" applyBorder="1" applyAlignment="1">
      <alignment horizontal="center" vertical="top" wrapText="1"/>
    </xf>
    <xf numFmtId="49" fontId="2" fillId="5" borderId="17" xfId="0" applyNumberFormat="1" applyFont="1" applyFill="1" applyBorder="1" applyAlignment="1">
      <alignment horizontal="center"/>
    </xf>
    <xf numFmtId="49" fontId="2" fillId="5" borderId="4" xfId="0" applyNumberFormat="1" applyFont="1" applyFill="1" applyBorder="1" applyAlignment="1">
      <alignment horizontal="center"/>
    </xf>
    <xf numFmtId="4" fontId="1" fillId="5" borderId="54" xfId="0" applyNumberFormat="1" applyFont="1" applyFill="1" applyBorder="1" applyAlignment="1">
      <alignment horizontal="center"/>
    </xf>
    <xf numFmtId="0" fontId="1" fillId="5" borderId="55" xfId="0" applyNumberFormat="1" applyFont="1" applyFill="1" applyBorder="1" applyAlignment="1">
      <alignment horizontal="center"/>
    </xf>
    <xf numFmtId="0" fontId="11" fillId="0" borderId="0" xfId="0" applyFont="1"/>
    <xf numFmtId="49" fontId="1" fillId="0" borderId="61" xfId="0" applyNumberFormat="1" applyFont="1" applyBorder="1" applyAlignment="1">
      <alignment horizontal="center" vertical="top"/>
    </xf>
    <xf numFmtId="0" fontId="1" fillId="4" borderId="27" xfId="0" applyNumberFormat="1" applyFont="1" applyFill="1" applyBorder="1" applyAlignment="1">
      <alignment horizontal="left" wrapText="1" indent="3"/>
    </xf>
    <xf numFmtId="49" fontId="2" fillId="3" borderId="17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1" fillId="0" borderId="60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6" fillId="6" borderId="0" xfId="0" applyFont="1" applyFill="1"/>
    <xf numFmtId="49" fontId="1" fillId="6" borderId="17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" fontId="1" fillId="6" borderId="54" xfId="0" applyNumberFormat="1" applyFont="1" applyFill="1" applyBorder="1" applyAlignment="1">
      <alignment horizontal="center"/>
    </xf>
    <xf numFmtId="4" fontId="1" fillId="6" borderId="50" xfId="0" applyNumberFormat="1" applyFont="1" applyFill="1" applyBorder="1" applyAlignment="1">
      <alignment horizontal="center"/>
    </xf>
    <xf numFmtId="0" fontId="1" fillId="6" borderId="55" xfId="0" applyNumberFormat="1" applyFont="1" applyFill="1" applyBorder="1" applyAlignment="1">
      <alignment horizontal="center"/>
    </xf>
    <xf numFmtId="49" fontId="1" fillId="6" borderId="54" xfId="0" applyNumberFormat="1" applyFont="1" applyFill="1" applyBorder="1" applyAlignment="1">
      <alignment horizontal="center"/>
    </xf>
    <xf numFmtId="49" fontId="1" fillId="6" borderId="55" xfId="0" applyNumberFormat="1" applyFont="1" applyFill="1" applyBorder="1" applyAlignment="1">
      <alignment horizontal="center"/>
    </xf>
    <xf numFmtId="49" fontId="1" fillId="6" borderId="27" xfId="0" applyNumberFormat="1" applyFont="1" applyFill="1" applyBorder="1" applyAlignment="1">
      <alignment horizontal="center"/>
    </xf>
    <xf numFmtId="49" fontId="1" fillId="6" borderId="10" xfId="0" applyNumberFormat="1" applyFont="1" applyFill="1" applyBorder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wrapText="1"/>
    </xf>
    <xf numFmtId="4" fontId="8" fillId="4" borderId="0" xfId="0" applyNumberFormat="1" applyFont="1" applyFill="1"/>
    <xf numFmtId="4" fontId="12" fillId="4" borderId="0" xfId="0" applyNumberFormat="1" applyFont="1" applyFill="1"/>
    <xf numFmtId="4" fontId="2" fillId="5" borderId="50" xfId="0" applyNumberFormat="1" applyFont="1" applyFill="1" applyBorder="1" applyAlignment="1">
      <alignment horizontal="center"/>
    </xf>
    <xf numFmtId="4" fontId="2" fillId="2" borderId="50" xfId="0" applyNumberFormat="1" applyFont="1" applyFill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left" wrapText="1" indent="3"/>
    </xf>
    <xf numFmtId="0" fontId="1" fillId="0" borderId="5" xfId="0" applyNumberFormat="1" applyFont="1" applyBorder="1" applyAlignment="1">
      <alignment horizontal="left" indent="3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left"/>
    </xf>
    <xf numFmtId="49" fontId="1" fillId="7" borderId="37" xfId="0" applyNumberFormat="1" applyFont="1" applyFill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4" fontId="1" fillId="0" borderId="50" xfId="0" applyNumberFormat="1" applyFont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6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8" fillId="0" borderId="0" xfId="0" applyFont="1"/>
    <xf numFmtId="0" fontId="8" fillId="0" borderId="50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50" xfId="0" applyFont="1" applyBorder="1" applyAlignment="1">
      <alignment horizontal="center"/>
    </xf>
    <xf numFmtId="0" fontId="6" fillId="0" borderId="50" xfId="0" applyFont="1" applyBorder="1"/>
    <xf numFmtId="0" fontId="6" fillId="0" borderId="50" xfId="0" applyFont="1" applyBorder="1" applyAlignment="1"/>
    <xf numFmtId="0" fontId="8" fillId="0" borderId="62" xfId="0" applyFont="1" applyBorder="1" applyAlignment="1"/>
    <xf numFmtId="0" fontId="8" fillId="0" borderId="0" xfId="0" applyFont="1" applyAlignment="1"/>
    <xf numFmtId="16" fontId="6" fillId="0" borderId="50" xfId="0" applyNumberFormat="1" applyFont="1" applyBorder="1"/>
    <xf numFmtId="0" fontId="6" fillId="0" borderId="63" xfId="0" applyFont="1" applyBorder="1"/>
    <xf numFmtId="0" fontId="1" fillId="0" borderId="0" xfId="0" applyNumberFormat="1" applyFont="1" applyBorder="1" applyAlignment="1"/>
    <xf numFmtId="0" fontId="6" fillId="0" borderId="0" xfId="0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vertical="top"/>
    </xf>
    <xf numFmtId="0" fontId="6" fillId="0" borderId="0" xfId="2" applyFont="1" applyAlignment="1">
      <alignment horizontal="center" vertical="center" wrapText="1"/>
    </xf>
    <xf numFmtId="0" fontId="4" fillId="0" borderId="0" xfId="2" applyNumberFormat="1" applyFont="1" applyBorder="1" applyAlignment="1"/>
    <xf numFmtId="0" fontId="6" fillId="0" borderId="50" xfId="2" applyFont="1" applyBorder="1" applyAlignment="1">
      <alignment horizontal="center" vertical="center" wrapText="1"/>
    </xf>
    <xf numFmtId="4" fontId="6" fillId="0" borderId="50" xfId="2" applyNumberFormat="1" applyFont="1" applyBorder="1" applyAlignment="1">
      <alignment horizontal="center" vertical="center" wrapText="1"/>
    </xf>
    <xf numFmtId="0" fontId="19" fillId="0" borderId="50" xfId="2" applyFont="1" applyBorder="1" applyAlignment="1">
      <alignment horizontal="center" vertical="center" wrapText="1"/>
    </xf>
    <xf numFmtId="4" fontId="20" fillId="0" borderId="50" xfId="2" applyNumberFormat="1" applyFont="1" applyBorder="1" applyAlignment="1">
      <alignment horizontal="right" wrapText="1"/>
    </xf>
    <xf numFmtId="0" fontId="20" fillId="0" borderId="0" xfId="2" applyFont="1" applyAlignment="1">
      <alignment horizontal="center" vertical="center" wrapText="1"/>
    </xf>
    <xf numFmtId="0" fontId="20" fillId="0" borderId="50" xfId="2" applyFont="1" applyBorder="1" applyAlignment="1">
      <alignment horizontal="center" vertical="center" wrapText="1"/>
    </xf>
    <xf numFmtId="4" fontId="6" fillId="0" borderId="50" xfId="2" applyNumberFormat="1" applyFont="1" applyBorder="1" applyAlignment="1">
      <alignment horizontal="right" wrapText="1"/>
    </xf>
    <xf numFmtId="0" fontId="11" fillId="0" borderId="50" xfId="2" applyFont="1" applyBorder="1" applyAlignment="1">
      <alignment horizontal="center" wrapText="1"/>
    </xf>
    <xf numFmtId="4" fontId="11" fillId="0" borderId="50" xfId="2" applyNumberFormat="1" applyFont="1" applyBorder="1" applyAlignment="1">
      <alignment horizontal="right" wrapText="1"/>
    </xf>
    <xf numFmtId="0" fontId="11" fillId="0" borderId="0" xfId="2" applyFont="1" applyAlignment="1">
      <alignment horizontal="center" vertical="center" wrapText="1"/>
    </xf>
    <xf numFmtId="0" fontId="1" fillId="0" borderId="8" xfId="2" applyNumberFormat="1" applyFont="1" applyBorder="1" applyAlignment="1"/>
    <xf numFmtId="0" fontId="1" fillId="0" borderId="0" xfId="2" applyNumberFormat="1" applyFont="1" applyBorder="1" applyAlignment="1"/>
    <xf numFmtId="0" fontId="6" fillId="0" borderId="0" xfId="2" applyFont="1" applyBorder="1" applyAlignment="1">
      <alignment horizontal="center" vertical="center" wrapText="1"/>
    </xf>
    <xf numFmtId="0" fontId="16" fillId="0" borderId="1" xfId="2" applyNumberFormat="1" applyFont="1" applyBorder="1" applyAlignment="1">
      <alignment vertical="top"/>
    </xf>
    <xf numFmtId="0" fontId="7" fillId="0" borderId="0" xfId="2" applyNumberFormat="1" applyFont="1" applyBorder="1" applyAlignment="1">
      <alignment vertical="top"/>
    </xf>
    <xf numFmtId="0" fontId="6" fillId="0" borderId="0" xfId="2" applyFont="1" applyAlignment="1">
      <alignment horizontal="left" vertical="center" wrapText="1"/>
    </xf>
    <xf numFmtId="0" fontId="17" fillId="0" borderId="4" xfId="2" applyFont="1" applyBorder="1" applyAlignment="1">
      <alignment horizontal="center" vertical="center" wrapText="1"/>
    </xf>
    <xf numFmtId="164" fontId="6" fillId="0" borderId="50" xfId="2" applyNumberFormat="1" applyFont="1" applyBorder="1" applyAlignment="1">
      <alignment horizontal="right" wrapText="1"/>
    </xf>
    <xf numFmtId="0" fontId="11" fillId="0" borderId="50" xfId="2" applyFont="1" applyBorder="1" applyAlignment="1">
      <alignment horizontal="center" vertical="center" wrapText="1"/>
    </xf>
    <xf numFmtId="164" fontId="11" fillId="0" borderId="50" xfId="2" applyNumberFormat="1" applyFont="1" applyBorder="1" applyAlignment="1">
      <alignment horizontal="right" wrapText="1"/>
    </xf>
    <xf numFmtId="164" fontId="11" fillId="0" borderId="50" xfId="2" applyNumberFormat="1" applyFont="1" applyBorder="1" applyAlignment="1">
      <alignment horizontal="center" vertical="top" wrapText="1"/>
    </xf>
    <xf numFmtId="0" fontId="6" fillId="0" borderId="0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50" xfId="0" applyFont="1" applyBorder="1" applyAlignment="1">
      <alignment wrapText="1"/>
    </xf>
    <xf numFmtId="0" fontId="22" fillId="0" borderId="50" xfId="0" applyFont="1" applyBorder="1"/>
    <xf numFmtId="0" fontId="22" fillId="0" borderId="50" xfId="0" applyFont="1" applyBorder="1" applyAlignment="1"/>
    <xf numFmtId="0" fontId="22" fillId="0" borderId="0" xfId="0" applyFont="1"/>
    <xf numFmtId="4" fontId="6" fillId="0" borderId="50" xfId="0" applyNumberFormat="1" applyFont="1" applyBorder="1" applyAlignment="1"/>
    <xf numFmtId="4" fontId="22" fillId="0" borderId="50" xfId="0" applyNumberFormat="1" applyFont="1" applyBorder="1" applyAlignment="1"/>
    <xf numFmtId="0" fontId="22" fillId="0" borderId="0" xfId="0" applyFont="1" applyAlignment="1"/>
    <xf numFmtId="10" fontId="6" fillId="0" borderId="50" xfId="0" applyNumberFormat="1" applyFont="1" applyBorder="1" applyAlignment="1"/>
    <xf numFmtId="4" fontId="22" fillId="0" borderId="67" xfId="0" applyNumberFormat="1" applyFont="1" applyBorder="1" applyAlignment="1"/>
    <xf numFmtId="49" fontId="23" fillId="0" borderId="54" xfId="0" applyNumberFormat="1" applyFont="1" applyBorder="1" applyAlignment="1">
      <alignment horizontal="center"/>
    </xf>
    <xf numFmtId="4" fontId="24" fillId="0" borderId="50" xfId="0" applyNumberFormat="1" applyFont="1" applyBorder="1" applyAlignment="1">
      <alignment horizontal="center"/>
    </xf>
    <xf numFmtId="49" fontId="1" fillId="3" borderId="19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0" fontId="8" fillId="3" borderId="0" xfId="0" applyFont="1" applyFill="1"/>
    <xf numFmtId="49" fontId="24" fillId="0" borderId="54" xfId="0" applyNumberFormat="1" applyFont="1" applyBorder="1" applyAlignment="1">
      <alignment horizontal="center"/>
    </xf>
    <xf numFmtId="4" fontId="24" fillId="4" borderId="50" xfId="0" applyNumberFormat="1" applyFont="1" applyFill="1" applyBorder="1" applyAlignment="1">
      <alignment horizontal="center"/>
    </xf>
    <xf numFmtId="4" fontId="8" fillId="4" borderId="50" xfId="0" applyNumberFormat="1" applyFont="1" applyFill="1" applyBorder="1"/>
    <xf numFmtId="4" fontId="1" fillId="9" borderId="50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 wrapText="1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4" fontId="23" fillId="0" borderId="50" xfId="0" applyNumberFormat="1" applyFont="1" applyBorder="1" applyAlignment="1">
      <alignment horizontal="center"/>
    </xf>
    <xf numFmtId="4" fontId="2" fillId="0" borderId="50" xfId="0" applyNumberFormat="1" applyFont="1" applyBorder="1" applyAlignment="1">
      <alignment horizontal="center"/>
    </xf>
    <xf numFmtId="49" fontId="2" fillId="0" borderId="5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18" xfId="0" applyNumberFormat="1" applyFont="1" applyBorder="1" applyAlignment="1">
      <alignment horizontal="left"/>
    </xf>
    <xf numFmtId="0" fontId="1" fillId="0" borderId="17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4" fontId="1" fillId="9" borderId="50" xfId="0" applyNumberFormat="1" applyFont="1" applyFill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left" vertical="center" wrapText="1"/>
    </xf>
    <xf numFmtId="0" fontId="6" fillId="4" borderId="0" xfId="0" applyNumberFormat="1" applyFont="1" applyFill="1"/>
    <xf numFmtId="0" fontId="6" fillId="0" borderId="0" xfId="0" applyNumberFormat="1" applyFont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1" fillId="0" borderId="0" xfId="0" applyNumberFormat="1" applyFont="1"/>
    <xf numFmtId="0" fontId="1" fillId="0" borderId="3" xfId="0" applyNumberFormat="1" applyFont="1" applyBorder="1" applyAlignment="1">
      <alignment horizontal="center" vertical="top"/>
    </xf>
    <xf numFmtId="0" fontId="1" fillId="0" borderId="61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0" borderId="50" xfId="0" applyNumberFormat="1" applyFont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1" fillId="2" borderId="54" xfId="0" applyNumberFormat="1" applyFont="1" applyFill="1" applyBorder="1" applyAlignment="1">
      <alignment horizontal="center"/>
    </xf>
    <xf numFmtId="0" fontId="6" fillId="2" borderId="0" xfId="0" applyNumberFormat="1" applyFont="1" applyFill="1"/>
    <xf numFmtId="0" fontId="2" fillId="5" borderId="17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0" fontId="1" fillId="5" borderId="54" xfId="0" applyNumberFormat="1" applyFont="1" applyFill="1" applyBorder="1" applyAlignment="1">
      <alignment horizontal="center"/>
    </xf>
    <xf numFmtId="0" fontId="6" fillId="5" borderId="0" xfId="0" applyNumberFormat="1" applyFont="1" applyFill="1"/>
    <xf numFmtId="0" fontId="1" fillId="3" borderId="17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1" fillId="3" borderId="54" xfId="0" applyNumberFormat="1" applyFont="1" applyFill="1" applyBorder="1" applyAlignment="1">
      <alignment horizontal="center"/>
    </xf>
    <xf numFmtId="0" fontId="6" fillId="3" borderId="0" xfId="0" applyNumberFormat="1" applyFont="1" applyFill="1"/>
    <xf numFmtId="0" fontId="24" fillId="0" borderId="54" xfId="0" applyNumberFormat="1" applyFont="1" applyBorder="1" applyAlignment="1">
      <alignment horizontal="center"/>
    </xf>
    <xf numFmtId="0" fontId="1" fillId="4" borderId="17" xfId="0" applyNumberFormat="1" applyFont="1" applyFill="1" applyBorder="1" applyAlignment="1">
      <alignment horizontal="center"/>
    </xf>
    <xf numFmtId="0" fontId="1" fillId="4" borderId="4" xfId="0" applyNumberFormat="1" applyFont="1" applyFill="1" applyBorder="1" applyAlignment="1">
      <alignment horizontal="center"/>
    </xf>
    <xf numFmtId="0" fontId="6" fillId="6" borderId="0" xfId="0" applyNumberFormat="1" applyFont="1" applyFill="1"/>
    <xf numFmtId="0" fontId="1" fillId="6" borderId="17" xfId="0" applyNumberFormat="1" applyFont="1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/>
    </xf>
    <xf numFmtId="0" fontId="1" fillId="6" borderId="54" xfId="0" applyNumberFormat="1" applyFont="1" applyFill="1" applyBorder="1" applyAlignment="1">
      <alignment horizontal="center"/>
    </xf>
    <xf numFmtId="0" fontId="1" fillId="6" borderId="50" xfId="0" applyNumberFormat="1" applyFont="1" applyFill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6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6" borderId="27" xfId="0" applyNumberFormat="1" applyFont="1" applyFill="1" applyBorder="1" applyAlignment="1">
      <alignment horizontal="center"/>
    </xf>
    <xf numFmtId="0" fontId="1" fillId="6" borderId="10" xfId="0" applyNumberFormat="1" applyFont="1" applyFill="1" applyBorder="1" applyAlignment="1">
      <alignment horizontal="center"/>
    </xf>
    <xf numFmtId="0" fontId="8" fillId="4" borderId="0" xfId="0" applyNumberFormat="1" applyFont="1" applyFill="1"/>
    <xf numFmtId="0" fontId="1" fillId="3" borderId="19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56" xfId="0" applyNumberFormat="1" applyFont="1" applyBorder="1" applyAlignment="1">
      <alignment horizontal="center"/>
    </xf>
    <xf numFmtId="4" fontId="1" fillId="0" borderId="52" xfId="0" applyNumberFormat="1" applyFont="1" applyBorder="1" applyAlignment="1">
      <alignment horizontal="center"/>
    </xf>
    <xf numFmtId="49" fontId="23" fillId="0" borderId="54" xfId="0" applyNumberFormat="1" applyFont="1" applyFill="1" applyBorder="1" applyAlignment="1">
      <alignment horizontal="center"/>
    </xf>
    <xf numFmtId="49" fontId="1" fillId="0" borderId="54" xfId="0" applyNumberFormat="1" applyFont="1" applyFill="1" applyBorder="1" applyAlignment="1">
      <alignment horizontal="center"/>
    </xf>
    <xf numFmtId="4" fontId="1" fillId="0" borderId="0" xfId="1" applyNumberFormat="1" applyFont="1" applyBorder="1" applyAlignment="1">
      <alignment horizontal="left"/>
    </xf>
    <xf numFmtId="4" fontId="8" fillId="7" borderId="50" xfId="0" applyNumberFormat="1" applyFont="1" applyFill="1" applyBorder="1"/>
    <xf numFmtId="49" fontId="1" fillId="0" borderId="8" xfId="2" applyNumberFormat="1" applyFont="1" applyBorder="1" applyAlignment="1"/>
    <xf numFmtId="0" fontId="17" fillId="0" borderId="50" xfId="2" applyFont="1" applyBorder="1" applyAlignment="1">
      <alignment horizontal="left" vertical="center" wrapText="1"/>
    </xf>
    <xf numFmtId="0" fontId="17" fillId="0" borderId="4" xfId="2" applyFont="1" applyBorder="1" applyAlignment="1">
      <alignment horizontal="left" vertical="center" wrapText="1"/>
    </xf>
    <xf numFmtId="14" fontId="6" fillId="0" borderId="50" xfId="2" applyNumberFormat="1" applyFont="1" applyBorder="1" applyAlignment="1">
      <alignment horizontal="left" vertical="center" wrapText="1"/>
    </xf>
    <xf numFmtId="4" fontId="6" fillId="7" borderId="50" xfId="2" applyNumberFormat="1" applyFont="1" applyFill="1" applyBorder="1" applyAlignment="1">
      <alignment horizontal="right" wrapText="1"/>
    </xf>
    <xf numFmtId="49" fontId="26" fillId="7" borderId="37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7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0" fontId="1" fillId="0" borderId="55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5" borderId="4" xfId="0" applyNumberFormat="1" applyFont="1" applyFill="1" applyBorder="1" applyAlignment="1">
      <alignment horizontal="center"/>
    </xf>
    <xf numFmtId="49" fontId="23" fillId="0" borderId="51" xfId="0" applyNumberFormat="1" applyFont="1" applyFill="1" applyBorder="1" applyAlignment="1">
      <alignment horizontal="center"/>
    </xf>
    <xf numFmtId="4" fontId="8" fillId="4" borderId="52" xfId="0" applyNumberFormat="1" applyFont="1" applyFill="1" applyBorder="1"/>
    <xf numFmtId="4" fontId="8" fillId="4" borderId="55" xfId="0" applyNumberFormat="1" applyFont="1" applyFill="1" applyBorder="1"/>
    <xf numFmtId="49" fontId="23" fillId="0" borderId="56" xfId="0" applyNumberFormat="1" applyFont="1" applyFill="1" applyBorder="1" applyAlignment="1">
      <alignment horizontal="center"/>
    </xf>
    <xf numFmtId="4" fontId="8" fillId="4" borderId="57" xfId="0" applyNumberFormat="1" applyFont="1" applyFill="1" applyBorder="1"/>
    <xf numFmtId="4" fontId="8" fillId="4" borderId="58" xfId="0" applyNumberFormat="1" applyFont="1" applyFill="1" applyBorder="1"/>
    <xf numFmtId="0" fontId="27" fillId="0" borderId="8" xfId="0" applyFont="1" applyBorder="1" applyAlignment="1"/>
    <xf numFmtId="0" fontId="28" fillId="0" borderId="0" xfId="0" applyFont="1" applyAlignment="1"/>
    <xf numFmtId="49" fontId="1" fillId="0" borderId="1" xfId="1" applyNumberFormat="1" applyFont="1" applyBorder="1" applyAlignment="1">
      <alignment horizontal="center" vertical="top"/>
    </xf>
    <xf numFmtId="49" fontId="1" fillId="0" borderId="13" xfId="1" applyNumberFormat="1" applyFont="1" applyBorder="1" applyAlignment="1">
      <alignment horizontal="center"/>
    </xf>
    <xf numFmtId="49" fontId="1" fillId="0" borderId="5" xfId="1" applyNumberFormat="1" applyFont="1" applyBorder="1" applyAlignment="1">
      <alignment horizontal="center"/>
    </xf>
    <xf numFmtId="49" fontId="1" fillId="0" borderId="29" xfId="1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49" fontId="1" fillId="0" borderId="8" xfId="1" applyNumberFormat="1" applyFont="1" applyBorder="1" applyAlignment="1">
      <alignment horizontal="center"/>
    </xf>
    <xf numFmtId="49" fontId="1" fillId="0" borderId="23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left"/>
    </xf>
    <xf numFmtId="0" fontId="1" fillId="0" borderId="55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6" fillId="0" borderId="50" xfId="2" applyFont="1" applyBorder="1" applyAlignment="1">
      <alignment horizontal="center" vertical="center" wrapText="1"/>
    </xf>
    <xf numFmtId="4" fontId="1" fillId="0" borderId="50" xfId="0" applyNumberFormat="1" applyFont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3" fontId="24" fillId="0" borderId="54" xfId="0" applyNumberFormat="1" applyFont="1" applyBorder="1" applyAlignment="1">
      <alignment horizontal="center"/>
    </xf>
    <xf numFmtId="49" fontId="1" fillId="0" borderId="5" xfId="1" applyNumberFormat="1" applyFont="1" applyBorder="1" applyAlignment="1">
      <alignment horizontal="center"/>
    </xf>
    <xf numFmtId="49" fontId="1" fillId="0" borderId="8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left"/>
    </xf>
    <xf numFmtId="0" fontId="6" fillId="0" borderId="0" xfId="2" applyFont="1" applyAlignment="1">
      <alignment horizontal="center" vertical="center" wrapText="1"/>
    </xf>
    <xf numFmtId="0" fontId="6" fillId="0" borderId="50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left" vertical="center" wrapText="1"/>
    </xf>
    <xf numFmtId="49" fontId="1" fillId="0" borderId="5" xfId="1" applyNumberFormat="1" applyFont="1" applyBorder="1" applyAlignment="1">
      <alignment horizontal="center" wrapText="1"/>
    </xf>
    <xf numFmtId="4" fontId="1" fillId="0" borderId="3" xfId="1" applyNumberFormat="1" applyFont="1" applyBorder="1" applyAlignment="1"/>
    <xf numFmtId="4" fontId="1" fillId="0" borderId="1" xfId="1" applyNumberFormat="1" applyFont="1" applyBorder="1" applyAlignment="1"/>
    <xf numFmtId="4" fontId="1" fillId="0" borderId="2" xfId="1" applyNumberFormat="1" applyFont="1" applyBorder="1" applyAlignment="1"/>
    <xf numFmtId="4" fontId="1" fillId="0" borderId="7" xfId="1" applyNumberFormat="1" applyFont="1" applyBorder="1" applyAlignment="1"/>
    <xf numFmtId="4" fontId="1" fillId="0" borderId="0" xfId="1" applyNumberFormat="1" applyFont="1" applyBorder="1" applyAlignment="1"/>
    <xf numFmtId="4" fontId="1" fillId="0" borderId="6" xfId="1" applyNumberFormat="1" applyFont="1" applyBorder="1" applyAlignment="1"/>
    <xf numFmtId="4" fontId="1" fillId="0" borderId="10" xfId="1" applyNumberFormat="1" applyFont="1" applyBorder="1" applyAlignment="1"/>
    <xf numFmtId="4" fontId="1" fillId="0" borderId="8" xfId="1" applyNumberFormat="1" applyFont="1" applyBorder="1" applyAlignment="1"/>
    <xf numFmtId="4" fontId="1" fillId="0" borderId="9" xfId="1" applyNumberFormat="1" applyFont="1" applyBorder="1" applyAlignment="1"/>
    <xf numFmtId="4" fontId="1" fillId="0" borderId="20" xfId="1" applyNumberFormat="1" applyFont="1" applyBorder="1" applyAlignment="1"/>
    <xf numFmtId="4" fontId="1" fillId="0" borderId="71" xfId="1" applyNumberFormat="1" applyFont="1" applyBorder="1" applyAlignment="1"/>
    <xf numFmtId="4" fontId="1" fillId="0" borderId="21" xfId="1" applyNumberFormat="1" applyFont="1" applyBorder="1" applyAlignment="1"/>
    <xf numFmtId="0" fontId="27" fillId="0" borderId="0" xfId="2" applyFont="1" applyAlignment="1">
      <alignment horizontal="center" vertical="center" wrapText="1"/>
    </xf>
    <xf numFmtId="0" fontId="1" fillId="0" borderId="8" xfId="0" applyNumberFormat="1" applyFont="1" applyBorder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/>
    <xf numFmtId="0" fontId="6" fillId="0" borderId="50" xfId="0" applyNumberFormat="1" applyFont="1" applyBorder="1"/>
    <xf numFmtId="49" fontId="1" fillId="0" borderId="8" xfId="0" applyNumberFormat="1" applyFont="1" applyBorder="1" applyAlignment="1"/>
    <xf numFmtId="0" fontId="6" fillId="7" borderId="50" xfId="0" applyFont="1" applyFill="1" applyBorder="1" applyAlignment="1"/>
    <xf numFmtId="4" fontId="6" fillId="7" borderId="50" xfId="0" applyNumberFormat="1" applyFont="1" applyFill="1" applyBorder="1" applyAlignment="1"/>
    <xf numFmtId="4" fontId="6" fillId="4" borderId="50" xfId="0" applyNumberFormat="1" applyFont="1" applyFill="1" applyBorder="1" applyAlignment="1"/>
    <xf numFmtId="4" fontId="6" fillId="7" borderId="0" xfId="0" applyNumberFormat="1" applyFont="1" applyFill="1"/>
    <xf numFmtId="4" fontId="1" fillId="0" borderId="50" xfId="0" applyNumberFormat="1" applyFont="1" applyBorder="1" applyAlignment="1">
      <alignment horizontal="center"/>
    </xf>
    <xf numFmtId="0" fontId="6" fillId="4" borderId="50" xfId="0" applyFont="1" applyFill="1" applyBorder="1"/>
    <xf numFmtId="0" fontId="6" fillId="4" borderId="50" xfId="0" applyFont="1" applyFill="1" applyBorder="1" applyAlignment="1"/>
    <xf numFmtId="0" fontId="6" fillId="4" borderId="0" xfId="0" applyFont="1" applyFill="1" applyAlignment="1"/>
    <xf numFmtId="0" fontId="27" fillId="4" borderId="8" xfId="0" applyFont="1" applyFill="1" applyBorder="1" applyAlignment="1"/>
    <xf numFmtId="0" fontId="28" fillId="4" borderId="0" xfId="0" applyFont="1" applyFill="1" applyAlignment="1"/>
    <xf numFmtId="0" fontId="6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1" fillId="4" borderId="0" xfId="0" applyFont="1" applyFill="1" applyAlignment="1"/>
    <xf numFmtId="0" fontId="8" fillId="4" borderId="50" xfId="0" applyFont="1" applyFill="1" applyBorder="1" applyAlignment="1">
      <alignment horizontal="center"/>
    </xf>
    <xf numFmtId="0" fontId="8" fillId="4" borderId="50" xfId="0" applyFont="1" applyFill="1" applyBorder="1" applyAlignment="1">
      <alignment wrapText="1"/>
    </xf>
    <xf numFmtId="0" fontId="6" fillId="4" borderId="50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4" fontId="6" fillId="4" borderId="0" xfId="0" applyNumberFormat="1" applyFont="1" applyFill="1"/>
    <xf numFmtId="0" fontId="6" fillId="4" borderId="50" xfId="0" applyFont="1" applyFill="1" applyBorder="1" applyAlignment="1">
      <alignment wrapText="1"/>
    </xf>
    <xf numFmtId="0" fontId="22" fillId="4" borderId="50" xfId="0" applyFont="1" applyFill="1" applyBorder="1"/>
    <xf numFmtId="0" fontId="22" fillId="4" borderId="50" xfId="0" applyFont="1" applyFill="1" applyBorder="1" applyAlignment="1"/>
    <xf numFmtId="4" fontId="22" fillId="4" borderId="50" xfId="0" applyNumberFormat="1" applyFont="1" applyFill="1" applyBorder="1" applyAlignment="1"/>
    <xf numFmtId="0" fontId="22" fillId="4" borderId="0" xfId="0" applyFont="1" applyFill="1"/>
    <xf numFmtId="0" fontId="11" fillId="4" borderId="0" xfId="0" applyFont="1" applyFill="1"/>
    <xf numFmtId="0" fontId="8" fillId="4" borderId="62" xfId="0" applyFont="1" applyFill="1" applyBorder="1" applyAlignment="1"/>
    <xf numFmtId="0" fontId="8" fillId="4" borderId="0" xfId="0" applyFont="1" applyFill="1" applyAlignment="1"/>
    <xf numFmtId="16" fontId="6" fillId="4" borderId="50" xfId="0" applyNumberFormat="1" applyFont="1" applyFill="1" applyBorder="1"/>
    <xf numFmtId="0" fontId="22" fillId="4" borderId="0" xfId="0" applyFont="1" applyFill="1" applyAlignment="1"/>
    <xf numFmtId="10" fontId="6" fillId="4" borderId="50" xfId="0" applyNumberFormat="1" applyFont="1" applyFill="1" applyBorder="1" applyAlignment="1"/>
    <xf numFmtId="0" fontId="6" fillId="4" borderId="4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6" fillId="4" borderId="50" xfId="0" applyNumberFormat="1" applyFont="1" applyFill="1" applyBorder="1"/>
    <xf numFmtId="0" fontId="6" fillId="4" borderId="63" xfId="0" applyFont="1" applyFill="1" applyBorder="1"/>
    <xf numFmtId="4" fontId="22" fillId="4" borderId="67" xfId="0" applyNumberFormat="1" applyFont="1" applyFill="1" applyBorder="1" applyAlignment="1"/>
    <xf numFmtId="0" fontId="1" fillId="4" borderId="8" xfId="0" applyNumberFormat="1" applyFont="1" applyFill="1" applyBorder="1" applyAlignment="1"/>
    <xf numFmtId="0" fontId="1" fillId="4" borderId="0" xfId="0" applyNumberFormat="1" applyFont="1" applyFill="1" applyBorder="1" applyAlignment="1"/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6" fillId="4" borderId="1" xfId="0" applyNumberFormat="1" applyFont="1" applyFill="1" applyBorder="1" applyAlignment="1">
      <alignment vertical="top"/>
    </xf>
    <xf numFmtId="0" fontId="7" fillId="4" borderId="0" xfId="0" applyNumberFormat="1" applyFont="1" applyFill="1" applyBorder="1" applyAlignment="1">
      <alignment vertical="top"/>
    </xf>
    <xf numFmtId="0" fontId="16" fillId="4" borderId="1" xfId="0" applyNumberFormat="1" applyFont="1" applyFill="1" applyBorder="1" applyAlignment="1">
      <alignment horizontal="center" vertical="top"/>
    </xf>
    <xf numFmtId="0" fontId="6" fillId="4" borderId="0" xfId="0" applyFont="1" applyFill="1" applyAlignment="1">
      <alignment horizontal="left" vertical="center" wrapText="1"/>
    </xf>
    <xf numFmtId="4" fontId="11" fillId="4" borderId="50" xfId="0" applyNumberFormat="1" applyFont="1" applyFill="1" applyBorder="1" applyAlignment="1"/>
    <xf numFmtId="49" fontId="1" fillId="4" borderId="8" xfId="0" applyNumberFormat="1" applyFont="1" applyFill="1" applyBorder="1" applyAlignment="1"/>
    <xf numFmtId="0" fontId="0" fillId="4" borderId="0" xfId="0" applyFill="1"/>
    <xf numFmtId="4" fontId="0" fillId="4" borderId="0" xfId="0" applyNumberFormat="1" applyFill="1"/>
    <xf numFmtId="0" fontId="16" fillId="0" borderId="4" xfId="2" applyFont="1" applyBorder="1" applyAlignment="1">
      <alignment horizontal="left" vertical="center" wrapText="1"/>
    </xf>
    <xf numFmtId="4" fontId="30" fillId="7" borderId="50" xfId="2" applyNumberFormat="1" applyFont="1" applyFill="1" applyBorder="1" applyAlignment="1">
      <alignment horizontal="right" wrapText="1"/>
    </xf>
    <xf numFmtId="4" fontId="31" fillId="7" borderId="50" xfId="2" applyNumberFormat="1" applyFont="1" applyFill="1" applyBorder="1" applyAlignment="1">
      <alignment horizontal="right" wrapText="1"/>
    </xf>
    <xf numFmtId="4" fontId="31" fillId="0" borderId="50" xfId="2" applyNumberFormat="1" applyFont="1" applyBorder="1" applyAlignment="1">
      <alignment horizontal="right" wrapText="1"/>
    </xf>
    <xf numFmtId="164" fontId="31" fillId="0" borderId="50" xfId="2" applyNumberFormat="1" applyFont="1" applyBorder="1" applyAlignment="1">
      <alignment horizontal="right" wrapText="1"/>
    </xf>
    <xf numFmtId="0" fontId="31" fillId="0" borderId="0" xfId="2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8" xfId="0" applyNumberFormat="1" applyFont="1" applyBorder="1" applyAlignment="1"/>
    <xf numFmtId="0" fontId="8" fillId="0" borderId="5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left"/>
    </xf>
    <xf numFmtId="0" fontId="1" fillId="0" borderId="18" xfId="0" applyNumberFormat="1" applyFont="1" applyBorder="1" applyAlignment="1">
      <alignment horizontal="left"/>
    </xf>
    <xf numFmtId="0" fontId="1" fillId="0" borderId="17" xfId="0" applyNumberFormat="1" applyFont="1" applyBorder="1" applyAlignment="1">
      <alignment horizontal="left"/>
    </xf>
    <xf numFmtId="0" fontId="1" fillId="0" borderId="55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2" fontId="6" fillId="0" borderId="50" xfId="0" applyNumberFormat="1" applyFont="1" applyBorder="1" applyAlignment="1"/>
    <xf numFmtId="0" fontId="1" fillId="3" borderId="17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left"/>
    </xf>
    <xf numFmtId="0" fontId="1" fillId="3" borderId="18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/>
    </xf>
    <xf numFmtId="0" fontId="1" fillId="0" borderId="18" xfId="0" applyNumberFormat="1" applyFont="1" applyBorder="1" applyAlignment="1">
      <alignment horizontal="left"/>
    </xf>
    <xf numFmtId="0" fontId="2" fillId="3" borderId="17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>
      <alignment horizontal="left"/>
    </xf>
    <xf numFmtId="0" fontId="1" fillId="0" borderId="28" xfId="0" applyNumberFormat="1" applyFont="1" applyBorder="1" applyAlignment="1">
      <alignment horizontal="left" wrapText="1" indent="2"/>
    </xf>
    <xf numFmtId="0" fontId="1" fillId="0" borderId="29" xfId="0" applyNumberFormat="1" applyFont="1" applyBorder="1" applyAlignment="1">
      <alignment horizontal="left" indent="2"/>
    </xf>
    <xf numFmtId="0" fontId="1" fillId="6" borderId="27" xfId="0" applyNumberFormat="1" applyFont="1" applyFill="1" applyBorder="1" applyAlignment="1">
      <alignment horizontal="left" wrapText="1" indent="3"/>
    </xf>
    <xf numFmtId="0" fontId="1" fillId="6" borderId="8" xfId="0" applyNumberFormat="1" applyFont="1" applyFill="1" applyBorder="1" applyAlignment="1">
      <alignment horizontal="left" indent="3"/>
    </xf>
    <xf numFmtId="0" fontId="1" fillId="0" borderId="19" xfId="0" applyNumberFormat="1" applyFont="1" applyBorder="1" applyAlignment="1">
      <alignment horizontal="left" indent="4"/>
    </xf>
    <xf numFmtId="0" fontId="1" fillId="0" borderId="1" xfId="0" applyNumberFormat="1" applyFont="1" applyBorder="1" applyAlignment="1">
      <alignment horizontal="left" indent="4"/>
    </xf>
    <xf numFmtId="0" fontId="1" fillId="6" borderId="17" xfId="0" applyNumberFormat="1" applyFont="1" applyFill="1" applyBorder="1" applyAlignment="1">
      <alignment horizontal="left" wrapText="1" indent="3"/>
    </xf>
    <xf numFmtId="0" fontId="1" fillId="6" borderId="5" xfId="0" applyNumberFormat="1" applyFont="1" applyFill="1" applyBorder="1" applyAlignment="1">
      <alignment horizontal="left" indent="3"/>
    </xf>
    <xf numFmtId="0" fontId="1" fillId="0" borderId="17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 wrapText="1"/>
    </xf>
    <xf numFmtId="0" fontId="1" fillId="0" borderId="18" xfId="0" applyNumberFormat="1" applyFont="1" applyBorder="1" applyAlignment="1">
      <alignment horizontal="center" wrapText="1"/>
    </xf>
    <xf numFmtId="0" fontId="1" fillId="0" borderId="17" xfId="0" applyNumberFormat="1" applyFont="1" applyBorder="1" applyAlignment="1">
      <alignment horizontal="left"/>
    </xf>
    <xf numFmtId="0" fontId="1" fillId="0" borderId="5" xfId="0" applyNumberFormat="1" applyFont="1" applyBorder="1" applyAlignment="1">
      <alignment horizontal="left" wrapText="1"/>
    </xf>
    <xf numFmtId="0" fontId="1" fillId="0" borderId="18" xfId="0" applyNumberFormat="1" applyFont="1" applyBorder="1" applyAlignment="1">
      <alignment horizontal="left" wrapText="1"/>
    </xf>
    <xf numFmtId="0" fontId="1" fillId="3" borderId="17" xfId="0" applyNumberFormat="1" applyFont="1" applyFill="1" applyBorder="1" applyAlignment="1">
      <alignment horizontal="left" wrapText="1" indent="1"/>
    </xf>
    <xf numFmtId="0" fontId="1" fillId="3" borderId="5" xfId="0" applyNumberFormat="1" applyFont="1" applyFill="1" applyBorder="1" applyAlignment="1">
      <alignment horizontal="left" indent="1"/>
    </xf>
    <xf numFmtId="0" fontId="1" fillId="0" borderId="17" xfId="0" applyNumberFormat="1" applyFont="1" applyBorder="1" applyAlignment="1">
      <alignment horizontal="left" wrapText="1" indent="3"/>
    </xf>
    <xf numFmtId="0" fontId="1" fillId="0" borderId="5" xfId="0" applyNumberFormat="1" applyFont="1" applyBorder="1" applyAlignment="1">
      <alignment horizontal="left" indent="3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5" xfId="0" applyNumberFormat="1" applyFont="1" applyFill="1" applyBorder="1" applyAlignment="1">
      <alignment horizontal="center" wrapText="1"/>
    </xf>
    <xf numFmtId="0" fontId="1" fillId="3" borderId="18" xfId="0" applyNumberFormat="1" applyFont="1" applyFill="1" applyBorder="1" applyAlignment="1">
      <alignment horizontal="center" wrapText="1"/>
    </xf>
    <xf numFmtId="0" fontId="1" fillId="6" borderId="27" xfId="0" applyNumberFormat="1" applyFont="1" applyFill="1" applyBorder="1" applyAlignment="1">
      <alignment horizontal="left" wrapText="1" indent="4"/>
    </xf>
    <xf numFmtId="0" fontId="1" fillId="6" borderId="8" xfId="0" applyNumberFormat="1" applyFont="1" applyFill="1" applyBorder="1" applyAlignment="1">
      <alignment horizontal="left" indent="4"/>
    </xf>
    <xf numFmtId="0" fontId="1" fillId="3" borderId="27" xfId="0" applyNumberFormat="1" applyFont="1" applyFill="1" applyBorder="1" applyAlignment="1">
      <alignment horizontal="left" wrapText="1" indent="3"/>
    </xf>
    <xf numFmtId="0" fontId="1" fillId="3" borderId="8" xfId="0" applyNumberFormat="1" applyFont="1" applyFill="1" applyBorder="1" applyAlignment="1">
      <alignment horizontal="left" indent="3"/>
    </xf>
    <xf numFmtId="0" fontId="1" fillId="3" borderId="17" xfId="0" applyNumberFormat="1" applyFont="1" applyFill="1" applyBorder="1" applyAlignment="1">
      <alignment horizontal="left" wrapText="1" indent="3"/>
    </xf>
    <xf numFmtId="0" fontId="1" fillId="3" borderId="5" xfId="0" applyNumberFormat="1" applyFont="1" applyFill="1" applyBorder="1" applyAlignment="1">
      <alignment horizontal="left" indent="3"/>
    </xf>
    <xf numFmtId="0" fontId="1" fillId="6" borderId="17" xfId="0" applyNumberFormat="1" applyFont="1" applyFill="1" applyBorder="1" applyAlignment="1">
      <alignment horizontal="left" wrapText="1" indent="4"/>
    </xf>
    <xf numFmtId="0" fontId="1" fillId="6" borderId="5" xfId="0" applyNumberFormat="1" applyFont="1" applyFill="1" applyBorder="1" applyAlignment="1">
      <alignment horizontal="left" indent="4"/>
    </xf>
    <xf numFmtId="0" fontId="1" fillId="0" borderId="27" xfId="0" applyNumberFormat="1" applyFont="1" applyBorder="1" applyAlignment="1">
      <alignment horizontal="left" wrapText="1" indent="1"/>
    </xf>
    <xf numFmtId="0" fontId="1" fillId="0" borderId="8" xfId="0" applyNumberFormat="1" applyFont="1" applyBorder="1" applyAlignment="1">
      <alignment horizontal="left" indent="1"/>
    </xf>
    <xf numFmtId="0" fontId="1" fillId="0" borderId="27" xfId="0" applyNumberFormat="1" applyFont="1" applyBorder="1" applyAlignment="1">
      <alignment horizontal="left" wrapText="1" indent="3"/>
    </xf>
    <xf numFmtId="0" fontId="1" fillId="0" borderId="8" xfId="0" applyNumberFormat="1" applyFont="1" applyBorder="1" applyAlignment="1">
      <alignment horizontal="left" indent="3"/>
    </xf>
    <xf numFmtId="0" fontId="2" fillId="5" borderId="17" xfId="0" applyNumberFormat="1" applyFont="1" applyFill="1" applyBorder="1" applyAlignment="1">
      <alignment horizontal="left"/>
    </xf>
    <xf numFmtId="0" fontId="2" fillId="5" borderId="5" xfId="0" applyNumberFormat="1" applyFont="1" applyFill="1" applyBorder="1" applyAlignment="1">
      <alignment horizontal="left"/>
    </xf>
    <xf numFmtId="0" fontId="1" fillId="3" borderId="17" xfId="0" applyNumberFormat="1" applyFont="1" applyFill="1" applyBorder="1" applyAlignment="1">
      <alignment horizontal="left" wrapText="1" indent="2"/>
    </xf>
    <xf numFmtId="0" fontId="1" fillId="3" borderId="5" xfId="0" applyNumberFormat="1" applyFont="1" applyFill="1" applyBorder="1" applyAlignment="1">
      <alignment horizontal="left" indent="2"/>
    </xf>
    <xf numFmtId="4" fontId="1" fillId="9" borderId="50" xfId="0" applyNumberFormat="1" applyFont="1" applyFill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0" fontId="1" fillId="0" borderId="27" xfId="0" applyNumberFormat="1" applyFont="1" applyBorder="1" applyAlignment="1"/>
    <xf numFmtId="0" fontId="1" fillId="0" borderId="8" xfId="0" applyNumberFormat="1" applyFont="1" applyBorder="1" applyAlignment="1"/>
    <xf numFmtId="0" fontId="1" fillId="0" borderId="17" xfId="0" applyNumberFormat="1" applyFont="1" applyBorder="1" applyAlignment="1"/>
    <xf numFmtId="0" fontId="1" fillId="0" borderId="5" xfId="0" applyNumberFormat="1" applyFont="1" applyBorder="1" applyAlignment="1"/>
    <xf numFmtId="0" fontId="1" fillId="0" borderId="27" xfId="0" applyNumberFormat="1" applyFont="1" applyBorder="1" applyAlignment="1">
      <alignment wrapText="1"/>
    </xf>
    <xf numFmtId="0" fontId="1" fillId="0" borderId="19" xfId="0" applyNumberFormat="1" applyFont="1" applyBorder="1" applyAlignment="1">
      <alignment horizontal="left" indent="3"/>
    </xf>
    <xf numFmtId="0" fontId="1" fillId="0" borderId="1" xfId="0" applyNumberFormat="1" applyFont="1" applyBorder="1" applyAlignment="1">
      <alignment horizontal="left" indent="3"/>
    </xf>
    <xf numFmtId="0" fontId="1" fillId="0" borderId="19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0" fontId="1" fillId="4" borderId="27" xfId="0" applyNumberFormat="1" applyFont="1" applyFill="1" applyBorder="1" applyAlignment="1">
      <alignment horizontal="left" indent="3"/>
    </xf>
    <xf numFmtId="0" fontId="1" fillId="4" borderId="8" xfId="0" applyNumberFormat="1" applyFont="1" applyFill="1" applyBorder="1" applyAlignment="1">
      <alignment horizontal="left" indent="3"/>
    </xf>
    <xf numFmtId="4" fontId="1" fillId="8" borderId="50" xfId="0" applyNumberFormat="1" applyFont="1" applyFill="1" applyBorder="1" applyAlignment="1">
      <alignment horizontal="center"/>
    </xf>
    <xf numFmtId="0" fontId="1" fillId="0" borderId="19" xfId="0" applyNumberFormat="1" applyFont="1" applyBorder="1" applyAlignment="1">
      <alignment horizontal="left" indent="2"/>
    </xf>
    <xf numFmtId="0" fontId="1" fillId="0" borderId="1" xfId="0" applyNumberFormat="1" applyFont="1" applyBorder="1" applyAlignment="1">
      <alignment horizontal="left" indent="2"/>
    </xf>
    <xf numFmtId="4" fontId="1" fillId="0" borderId="50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left" indent="2"/>
    </xf>
    <xf numFmtId="0" fontId="1" fillId="0" borderId="8" xfId="0" applyNumberFormat="1" applyFont="1" applyBorder="1" applyAlignment="1">
      <alignment horizontal="left" indent="2"/>
    </xf>
    <xf numFmtId="0" fontId="1" fillId="0" borderId="61" xfId="0" applyNumberFormat="1" applyFont="1" applyBorder="1" applyAlignment="1">
      <alignment horizontal="center"/>
    </xf>
    <xf numFmtId="0" fontId="1" fillId="0" borderId="69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2" fillId="2" borderId="17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left" wrapText="1" indent="1"/>
    </xf>
    <xf numFmtId="0" fontId="1" fillId="0" borderId="5" xfId="0" applyNumberFormat="1" applyFont="1" applyBorder="1" applyAlignment="1">
      <alignment horizontal="left" indent="1"/>
    </xf>
    <xf numFmtId="0" fontId="5" fillId="0" borderId="8" xfId="0" applyNumberFormat="1" applyFont="1" applyBorder="1" applyAlignment="1">
      <alignment horizont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/>
    </xf>
    <xf numFmtId="0" fontId="1" fillId="0" borderId="59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6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/>
    </xf>
    <xf numFmtId="0" fontId="1" fillId="0" borderId="5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NumberFormat="1" applyFont="1" applyAlignment="1">
      <alignment horizontal="center" vertical="top"/>
    </xf>
    <xf numFmtId="0" fontId="9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horizontal="center"/>
    </xf>
    <xf numFmtId="0" fontId="1" fillId="0" borderId="55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26" fillId="0" borderId="0" xfId="0" applyFont="1" applyAlignment="1">
      <alignment horizontal="right"/>
    </xf>
    <xf numFmtId="49" fontId="1" fillId="0" borderId="17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" fontId="1" fillId="0" borderId="54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left" indent="3"/>
    </xf>
    <xf numFmtId="0" fontId="4" fillId="4" borderId="0" xfId="0" applyNumberFormat="1" applyFont="1" applyFill="1" applyBorder="1" applyAlignment="1">
      <alignment horizontal="center"/>
    </xf>
    <xf numFmtId="0" fontId="4" fillId="4" borderId="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" fontId="1" fillId="0" borderId="4" xfId="1" applyNumberFormat="1" applyFont="1" applyBorder="1" applyAlignment="1">
      <alignment horizontal="center"/>
    </xf>
    <xf numFmtId="4" fontId="1" fillId="0" borderId="5" xfId="1" applyNumberFormat="1" applyFont="1" applyBorder="1" applyAlignment="1">
      <alignment horizontal="center"/>
    </xf>
    <xf numFmtId="4" fontId="1" fillId="0" borderId="11" xfId="1" applyNumberFormat="1" applyFont="1" applyBorder="1" applyAlignment="1">
      <alignment horizontal="center"/>
    </xf>
    <xf numFmtId="49" fontId="1" fillId="0" borderId="5" xfId="1" applyNumberFormat="1" applyFont="1" applyBorder="1" applyAlignment="1">
      <alignment horizontal="center"/>
    </xf>
    <xf numFmtId="49" fontId="1" fillId="0" borderId="11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left" wrapText="1" indent="3"/>
    </xf>
    <xf numFmtId="0" fontId="1" fillId="0" borderId="5" xfId="1" applyNumberFormat="1" applyFont="1" applyBorder="1" applyAlignment="1">
      <alignment horizontal="left" indent="3"/>
    </xf>
    <xf numFmtId="49" fontId="1" fillId="0" borderId="17" xfId="1" applyNumberFormat="1" applyFont="1" applyBorder="1" applyAlignment="1">
      <alignment horizontal="center"/>
    </xf>
    <xf numFmtId="49" fontId="1" fillId="0" borderId="4" xfId="1" applyNumberFormat="1" applyFont="1" applyBorder="1" applyAlignment="1">
      <alignment horizontal="center"/>
    </xf>
    <xf numFmtId="4" fontId="1" fillId="4" borderId="4" xfId="1" applyNumberFormat="1" applyFont="1" applyFill="1" applyBorder="1" applyAlignment="1">
      <alignment horizontal="center"/>
    </xf>
    <xf numFmtId="4" fontId="1" fillId="4" borderId="5" xfId="1" applyNumberFormat="1" applyFont="1" applyFill="1" applyBorder="1" applyAlignment="1">
      <alignment horizontal="center"/>
    </xf>
    <xf numFmtId="4" fontId="1" fillId="4" borderId="11" xfId="1" applyNumberFormat="1" applyFont="1" applyFill="1" applyBorder="1" applyAlignment="1">
      <alignment horizontal="center"/>
    </xf>
    <xf numFmtId="0" fontId="1" fillId="0" borderId="4" xfId="1" applyNumberFormat="1" applyFont="1" applyBorder="1" applyAlignment="1">
      <alignment horizontal="left" wrapText="1" indent="1"/>
    </xf>
    <xf numFmtId="0" fontId="1" fillId="0" borderId="5" xfId="1" applyNumberFormat="1" applyFont="1" applyBorder="1" applyAlignment="1">
      <alignment horizontal="left" wrapText="1" indent="1"/>
    </xf>
    <xf numFmtId="0" fontId="1" fillId="0" borderId="18" xfId="1" applyNumberFormat="1" applyFont="1" applyBorder="1" applyAlignment="1">
      <alignment horizontal="left" wrapText="1" indent="1"/>
    </xf>
    <xf numFmtId="4" fontId="2" fillId="0" borderId="4" xfId="1" applyNumberFormat="1" applyFont="1" applyBorder="1" applyAlignment="1">
      <alignment horizontal="center"/>
    </xf>
    <xf numFmtId="4" fontId="2" fillId="0" borderId="5" xfId="1" applyNumberFormat="1" applyFont="1" applyBorder="1" applyAlignment="1">
      <alignment horizontal="center"/>
    </xf>
    <xf numFmtId="4" fontId="2" fillId="0" borderId="11" xfId="1" applyNumberFormat="1" applyFont="1" applyBorder="1" applyAlignment="1">
      <alignment horizontal="center"/>
    </xf>
    <xf numFmtId="4" fontId="2" fillId="0" borderId="18" xfId="1" applyNumberFormat="1" applyFont="1" applyBorder="1" applyAlignment="1">
      <alignment horizontal="center"/>
    </xf>
    <xf numFmtId="0" fontId="1" fillId="0" borderId="5" xfId="1" applyNumberFormat="1" applyFont="1" applyBorder="1" applyAlignment="1">
      <alignment horizontal="left" indent="1"/>
    </xf>
    <xf numFmtId="0" fontId="2" fillId="0" borderId="0" xfId="1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right"/>
    </xf>
    <xf numFmtId="49" fontId="1" fillId="0" borderId="5" xfId="1" applyNumberFormat="1" applyFont="1" applyBorder="1" applyAlignment="1">
      <alignment horizontal="left"/>
    </xf>
    <xf numFmtId="0" fontId="1" fillId="0" borderId="1" xfId="1" applyNumberFormat="1" applyFont="1" applyBorder="1" applyAlignment="1">
      <alignment horizontal="left"/>
    </xf>
    <xf numFmtId="0" fontId="1" fillId="0" borderId="2" xfId="1" applyNumberFormat="1" applyFont="1" applyBorder="1" applyAlignment="1">
      <alignment horizontal="left"/>
    </xf>
    <xf numFmtId="0" fontId="1" fillId="0" borderId="10" xfId="1" applyNumberFormat="1" applyFont="1" applyBorder="1" applyAlignment="1">
      <alignment horizontal="center" vertical="top" wrapText="1"/>
    </xf>
    <xf numFmtId="0" fontId="1" fillId="0" borderId="8" xfId="1" applyNumberFormat="1" applyFont="1" applyBorder="1" applyAlignment="1">
      <alignment horizontal="center" vertical="top" wrapText="1"/>
    </xf>
    <xf numFmtId="0" fontId="1" fillId="0" borderId="9" xfId="1" applyNumberFormat="1" applyFont="1" applyBorder="1" applyAlignment="1">
      <alignment horizontal="center" vertical="top" wrapText="1"/>
    </xf>
    <xf numFmtId="0" fontId="1" fillId="0" borderId="62" xfId="1" applyNumberFormat="1" applyFont="1" applyBorder="1" applyAlignment="1">
      <alignment horizontal="center" vertical="center" wrapText="1"/>
    </xf>
    <xf numFmtId="0" fontId="1" fillId="0" borderId="70" xfId="1" applyNumberFormat="1" applyFont="1" applyBorder="1" applyAlignment="1">
      <alignment horizontal="center" vertical="center" wrapText="1"/>
    </xf>
    <xf numFmtId="0" fontId="1" fillId="0" borderId="68" xfId="1" applyNumberFormat="1" applyFont="1" applyBorder="1" applyAlignment="1">
      <alignment horizontal="center" vertical="center" wrapText="1"/>
    </xf>
    <xf numFmtId="49" fontId="1" fillId="0" borderId="5" xfId="1" applyNumberFormat="1" applyFont="1" applyBorder="1" applyAlignment="1">
      <alignment horizontal="center" vertical="top"/>
    </xf>
    <xf numFmtId="49" fontId="1" fillId="0" borderId="11" xfId="1" applyNumberFormat="1" applyFont="1" applyBorder="1" applyAlignment="1">
      <alignment horizontal="center" vertical="top"/>
    </xf>
    <xf numFmtId="49" fontId="1" fillId="0" borderId="3" xfId="1" applyNumberFormat="1" applyFont="1" applyBorder="1" applyAlignment="1">
      <alignment horizontal="center" vertical="top"/>
    </xf>
    <xf numFmtId="49" fontId="1" fillId="0" borderId="1" xfId="1" applyNumberFormat="1" applyFont="1" applyBorder="1" applyAlignment="1">
      <alignment horizontal="center" vertical="top"/>
    </xf>
    <xf numFmtId="49" fontId="1" fillId="0" borderId="2" xfId="1" applyNumberFormat="1" applyFont="1" applyBorder="1" applyAlignment="1">
      <alignment horizontal="center" vertical="top"/>
    </xf>
    <xf numFmtId="49" fontId="2" fillId="0" borderId="5" xfId="1" applyNumberFormat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left"/>
    </xf>
    <xf numFmtId="0" fontId="2" fillId="0" borderId="5" xfId="1" applyNumberFormat="1" applyFont="1" applyBorder="1" applyAlignment="1">
      <alignment horizontal="left"/>
    </xf>
    <xf numFmtId="49" fontId="2" fillId="0" borderId="12" xfId="1" applyNumberFormat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49" fontId="2" fillId="0" borderId="14" xfId="1" applyNumberFormat="1" applyFont="1" applyBorder="1" applyAlignment="1">
      <alignment horizontal="center"/>
    </xf>
    <xf numFmtId="49" fontId="1" fillId="0" borderId="15" xfId="1" applyNumberFormat="1" applyFont="1" applyBorder="1" applyAlignment="1">
      <alignment horizontal="center"/>
    </xf>
    <xf numFmtId="49" fontId="1" fillId="0" borderId="13" xfId="1" applyNumberFormat="1" applyFont="1" applyBorder="1" applyAlignment="1">
      <alignment horizontal="center"/>
    </xf>
    <xf numFmtId="49" fontId="1" fillId="0" borderId="14" xfId="1" applyNumberFormat="1" applyFont="1" applyBorder="1" applyAlignment="1">
      <alignment horizontal="center"/>
    </xf>
    <xf numFmtId="4" fontId="24" fillId="0" borderId="15" xfId="1" applyNumberFormat="1" applyFont="1" applyBorder="1" applyAlignment="1">
      <alignment horizontal="center"/>
    </xf>
    <xf numFmtId="4" fontId="24" fillId="0" borderId="13" xfId="1" applyNumberFormat="1" applyFont="1" applyBorder="1" applyAlignment="1">
      <alignment horizontal="center"/>
    </xf>
    <xf numFmtId="4" fontId="24" fillId="0" borderId="14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left" wrapText="1" indent="2"/>
    </xf>
    <xf numFmtId="0" fontId="1" fillId="0" borderId="5" xfId="1" applyNumberFormat="1" applyFont="1" applyBorder="1" applyAlignment="1">
      <alignment horizontal="left" indent="2"/>
    </xf>
    <xf numFmtId="0" fontId="1" fillId="0" borderId="4" xfId="1" applyNumberFormat="1" applyFont="1" applyBorder="1" applyAlignment="1">
      <alignment horizontal="left" wrapText="1"/>
    </xf>
    <xf numFmtId="0" fontId="1" fillId="0" borderId="5" xfId="1" applyNumberFormat="1" applyFont="1" applyBorder="1" applyAlignment="1">
      <alignment horizontal="left" wrapText="1"/>
    </xf>
    <xf numFmtId="0" fontId="1" fillId="0" borderId="18" xfId="1" applyNumberFormat="1" applyFont="1" applyBorder="1" applyAlignment="1">
      <alignment horizontal="left" wrapText="1"/>
    </xf>
    <xf numFmtId="0" fontId="0" fillId="0" borderId="5" xfId="0" applyBorder="1"/>
    <xf numFmtId="0" fontId="0" fillId="0" borderId="18" xfId="0" applyBorder="1"/>
    <xf numFmtId="49" fontId="1" fillId="0" borderId="28" xfId="1" applyNumberFormat="1" applyFont="1" applyBorder="1" applyAlignment="1">
      <alignment horizontal="center"/>
    </xf>
    <xf numFmtId="49" fontId="1" fillId="0" borderId="29" xfId="1" applyNumberFormat="1" applyFont="1" applyBorder="1" applyAlignment="1">
      <alignment horizontal="center"/>
    </xf>
    <xf numFmtId="49" fontId="1" fillId="0" borderId="30" xfId="1" applyNumberFormat="1" applyFont="1" applyBorder="1" applyAlignment="1">
      <alignment horizontal="center"/>
    </xf>
    <xf numFmtId="49" fontId="1" fillId="0" borderId="31" xfId="1" applyNumberFormat="1" applyFont="1" applyBorder="1" applyAlignment="1">
      <alignment horizontal="center"/>
    </xf>
    <xf numFmtId="4" fontId="1" fillId="0" borderId="31" xfId="1" applyNumberFormat="1" applyFont="1" applyBorder="1" applyAlignment="1">
      <alignment horizontal="center"/>
    </xf>
    <xf numFmtId="4" fontId="1" fillId="0" borderId="29" xfId="1" applyNumberFormat="1" applyFont="1" applyBorder="1" applyAlignment="1">
      <alignment horizontal="center"/>
    </xf>
    <xf numFmtId="4" fontId="1" fillId="0" borderId="30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4" fontId="1" fillId="0" borderId="15" xfId="1" applyNumberFormat="1" applyFont="1" applyBorder="1" applyAlignment="1">
      <alignment horizontal="center"/>
    </xf>
    <xf numFmtId="4" fontId="1" fillId="0" borderId="13" xfId="1" applyNumberFormat="1" applyFont="1" applyBorder="1" applyAlignment="1">
      <alignment horizontal="center"/>
    </xf>
    <xf numFmtId="4" fontId="1" fillId="0" borderId="14" xfId="1" applyNumberFormat="1" applyFont="1" applyBorder="1" applyAlignment="1">
      <alignment horizontal="center"/>
    </xf>
    <xf numFmtId="4" fontId="1" fillId="0" borderId="16" xfId="1" applyNumberFormat="1" applyFont="1" applyBorder="1" applyAlignment="1">
      <alignment horizontal="center"/>
    </xf>
    <xf numFmtId="4" fontId="1" fillId="0" borderId="18" xfId="1" applyNumberFormat="1" applyFont="1" applyBorder="1" applyAlignment="1">
      <alignment horizontal="center"/>
    </xf>
    <xf numFmtId="0" fontId="1" fillId="0" borderId="5" xfId="1" applyNumberFormat="1" applyFont="1" applyBorder="1" applyAlignment="1">
      <alignment horizontal="left"/>
    </xf>
    <xf numFmtId="49" fontId="1" fillId="0" borderId="1" xfId="1" applyNumberFormat="1" applyFont="1" applyBorder="1" applyAlignment="1">
      <alignment horizontal="center"/>
    </xf>
    <xf numFmtId="49" fontId="1" fillId="0" borderId="2" xfId="1" applyNumberFormat="1" applyFont="1" applyBorder="1" applyAlignment="1">
      <alignment horizontal="center"/>
    </xf>
    <xf numFmtId="49" fontId="1" fillId="0" borderId="0" xfId="1" applyNumberFormat="1" applyFont="1" applyBorder="1" applyAlignment="1">
      <alignment horizontal="center"/>
    </xf>
    <xf numFmtId="49" fontId="1" fillId="0" borderId="8" xfId="1" applyNumberFormat="1" applyFont="1" applyBorder="1" applyAlignment="1">
      <alignment horizontal="center"/>
    </xf>
    <xf numFmtId="49" fontId="1" fillId="0" borderId="9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left" wrapText="1" indent="4"/>
    </xf>
    <xf numFmtId="0" fontId="1" fillId="0" borderId="1" xfId="1" applyNumberFormat="1" applyFont="1" applyBorder="1" applyAlignment="1">
      <alignment horizontal="left" indent="4"/>
    </xf>
    <xf numFmtId="49" fontId="1" fillId="0" borderId="3" xfId="1" applyNumberFormat="1" applyFont="1" applyBorder="1" applyAlignment="1">
      <alignment horizontal="center"/>
    </xf>
    <xf numFmtId="49" fontId="1" fillId="0" borderId="7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0" xfId="1" applyNumberFormat="1" applyFont="1" applyBorder="1" applyAlignment="1">
      <alignment horizontal="center"/>
    </xf>
    <xf numFmtId="0" fontId="1" fillId="0" borderId="10" xfId="1" applyNumberFormat="1" applyFont="1" applyBorder="1" applyAlignment="1">
      <alignment horizontal="left" wrapText="1" indent="4"/>
    </xf>
    <xf numFmtId="0" fontId="1" fillId="0" borderId="8" xfId="1" applyNumberFormat="1" applyFont="1" applyBorder="1" applyAlignment="1">
      <alignment horizontal="left" indent="4"/>
    </xf>
    <xf numFmtId="0" fontId="1" fillId="0" borderId="9" xfId="1" applyNumberFormat="1" applyFont="1" applyBorder="1" applyAlignment="1">
      <alignment horizontal="left" indent="4"/>
    </xf>
    <xf numFmtId="0" fontId="1" fillId="0" borderId="0" xfId="1" applyNumberFormat="1" applyFont="1" applyBorder="1" applyAlignment="1">
      <alignment horizontal="left" wrapText="1" indent="4"/>
    </xf>
    <xf numFmtId="0" fontId="1" fillId="0" borderId="0" xfId="1" applyNumberFormat="1" applyFont="1" applyBorder="1" applyAlignment="1">
      <alignment horizontal="left" indent="4"/>
    </xf>
    <xf numFmtId="0" fontId="1" fillId="0" borderId="43" xfId="1" applyNumberFormat="1" applyFont="1" applyBorder="1" applyAlignment="1">
      <alignment horizontal="center"/>
    </xf>
    <xf numFmtId="0" fontId="1" fillId="0" borderId="8" xfId="1" applyNumberFormat="1" applyFont="1" applyBorder="1" applyAlignment="1">
      <alignment horizontal="center"/>
    </xf>
    <xf numFmtId="0" fontId="1" fillId="0" borderId="44" xfId="1" applyNumberFormat="1" applyFont="1" applyBorder="1" applyAlignment="1">
      <alignment horizontal="center"/>
    </xf>
    <xf numFmtId="0" fontId="7" fillId="0" borderId="45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46" xfId="1" applyNumberFormat="1" applyFont="1" applyBorder="1" applyAlignment="1">
      <alignment horizontal="center" vertical="top"/>
    </xf>
    <xf numFmtId="0" fontId="1" fillId="0" borderId="20" xfId="1" applyNumberFormat="1" applyFont="1" applyBorder="1" applyAlignment="1">
      <alignment horizontal="left" indent="4"/>
    </xf>
    <xf numFmtId="49" fontId="1" fillId="0" borderId="19" xfId="1" applyNumberFormat="1" applyFont="1" applyBorder="1" applyAlignment="1">
      <alignment horizontal="center"/>
    </xf>
    <xf numFmtId="49" fontId="1" fillId="0" borderId="22" xfId="1" applyNumberFormat="1" applyFont="1" applyBorder="1" applyAlignment="1">
      <alignment horizontal="center"/>
    </xf>
    <xf numFmtId="49" fontId="1" fillId="0" borderId="23" xfId="1" applyNumberFormat="1" applyFont="1" applyBorder="1" applyAlignment="1">
      <alignment horizontal="center"/>
    </xf>
    <xf numFmtId="49" fontId="1" fillId="0" borderId="24" xfId="1" applyNumberFormat="1" applyFont="1" applyBorder="1" applyAlignment="1">
      <alignment horizontal="center"/>
    </xf>
    <xf numFmtId="49" fontId="1" fillId="0" borderId="25" xfId="1" applyNumberFormat="1" applyFont="1" applyBorder="1" applyAlignment="1">
      <alignment horizontal="center"/>
    </xf>
    <xf numFmtId="4" fontId="1" fillId="0" borderId="3" xfId="1" applyNumberFormat="1" applyFont="1" applyBorder="1" applyAlignment="1">
      <alignment horizontal="center"/>
    </xf>
    <xf numFmtId="4" fontId="1" fillId="0" borderId="1" xfId="1" applyNumberFormat="1" applyFont="1" applyBorder="1" applyAlignment="1">
      <alignment horizontal="center"/>
    </xf>
    <xf numFmtId="4" fontId="1" fillId="0" borderId="2" xfId="1" applyNumberFormat="1" applyFont="1" applyBorder="1" applyAlignment="1">
      <alignment horizontal="center"/>
    </xf>
    <xf numFmtId="4" fontId="1" fillId="0" borderId="25" xfId="1" applyNumberFormat="1" applyFont="1" applyBorder="1" applyAlignment="1">
      <alignment horizontal="center"/>
    </xf>
    <xf numFmtId="4" fontId="1" fillId="0" borderId="23" xfId="1" applyNumberFormat="1" applyFont="1" applyBorder="1" applyAlignment="1">
      <alignment horizontal="center"/>
    </xf>
    <xf numFmtId="4" fontId="1" fillId="0" borderId="24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right"/>
    </xf>
    <xf numFmtId="0" fontId="1" fillId="0" borderId="0" xfId="1" applyNumberFormat="1" applyFont="1" applyBorder="1" applyAlignment="1">
      <alignment horizontal="left"/>
    </xf>
    <xf numFmtId="49" fontId="1" fillId="0" borderId="8" xfId="1" applyNumberFormat="1" applyFont="1" applyBorder="1" applyAlignment="1">
      <alignment horizontal="left"/>
    </xf>
    <xf numFmtId="4" fontId="1" fillId="0" borderId="20" xfId="1" applyNumberFormat="1" applyFont="1" applyBorder="1" applyAlignment="1">
      <alignment horizontal="center"/>
    </xf>
    <xf numFmtId="4" fontId="1" fillId="0" borderId="26" xfId="1" applyNumberFormat="1" applyFont="1" applyBorder="1" applyAlignment="1">
      <alignment horizontal="center"/>
    </xf>
    <xf numFmtId="0" fontId="26" fillId="0" borderId="8" xfId="1" applyNumberFormat="1" applyFont="1" applyBorder="1" applyAlignment="1">
      <alignment horizontal="center"/>
    </xf>
    <xf numFmtId="49" fontId="26" fillId="0" borderId="8" xfId="1" applyNumberFormat="1" applyFont="1" applyBorder="1" applyAlignment="1">
      <alignment horizontal="center"/>
    </xf>
    <xf numFmtId="0" fontId="15" fillId="0" borderId="0" xfId="1" applyNumberFormat="1" applyFont="1" applyBorder="1" applyAlignment="1">
      <alignment horizontal="justify" vertical="top"/>
    </xf>
    <xf numFmtId="0" fontId="4" fillId="0" borderId="0" xfId="1" applyNumberFormat="1" applyFont="1" applyBorder="1" applyAlignment="1">
      <alignment horizontal="justify" vertical="top"/>
    </xf>
    <xf numFmtId="0" fontId="15" fillId="0" borderId="0" xfId="1" applyNumberFormat="1" applyFont="1" applyBorder="1" applyAlignment="1">
      <alignment horizontal="justify" wrapText="1"/>
    </xf>
    <xf numFmtId="0" fontId="15" fillId="0" borderId="0" xfId="1" applyNumberFormat="1" applyFont="1" applyBorder="1" applyAlignment="1">
      <alignment horizontal="justify"/>
    </xf>
    <xf numFmtId="0" fontId="4" fillId="0" borderId="0" xfId="1" applyNumberFormat="1" applyFont="1" applyBorder="1" applyAlignment="1">
      <alignment horizontal="justify"/>
    </xf>
    <xf numFmtId="0" fontId="1" fillId="0" borderId="41" xfId="1" applyNumberFormat="1" applyFont="1" applyBorder="1" applyAlignment="1">
      <alignment horizontal="right"/>
    </xf>
    <xf numFmtId="0" fontId="16" fillId="0" borderId="0" xfId="2" applyNumberFormat="1" applyFont="1" applyBorder="1" applyAlignment="1">
      <alignment horizontal="center"/>
    </xf>
    <xf numFmtId="0" fontId="17" fillId="0" borderId="0" xfId="2" applyFont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6" fillId="0" borderId="62" xfId="2" applyFont="1" applyBorder="1" applyAlignment="1">
      <alignment horizontal="center" vertical="center" wrapText="1"/>
    </xf>
    <xf numFmtId="0" fontId="6" fillId="0" borderId="68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6" fillId="0" borderId="1" xfId="2" applyNumberFormat="1" applyFont="1" applyBorder="1" applyAlignment="1">
      <alignment horizontal="center" vertical="top"/>
    </xf>
    <xf numFmtId="0" fontId="6" fillId="0" borderId="0" xfId="2" applyFont="1" applyAlignment="1">
      <alignment horizontal="left" vertical="center" wrapText="1"/>
    </xf>
    <xf numFmtId="4" fontId="20" fillId="0" borderId="4" xfId="2" applyNumberFormat="1" applyFont="1" applyBorder="1" applyAlignment="1">
      <alignment horizontal="center" wrapText="1"/>
    </xf>
    <xf numFmtId="4" fontId="20" fillId="0" borderId="5" xfId="2" applyNumberFormat="1" applyFont="1" applyBorder="1" applyAlignment="1">
      <alignment horizontal="center" wrapText="1"/>
    </xf>
    <xf numFmtId="4" fontId="20" fillId="0" borderId="11" xfId="2" applyNumberFormat="1" applyFont="1" applyBorder="1" applyAlignment="1">
      <alignment horizontal="center" wrapText="1"/>
    </xf>
    <xf numFmtId="0" fontId="1" fillId="0" borderId="0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center" vertical="center" wrapText="1"/>
    </xf>
    <xf numFmtId="0" fontId="6" fillId="0" borderId="5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/>
    </xf>
    <xf numFmtId="0" fontId="6" fillId="4" borderId="0" xfId="0" applyFont="1" applyFill="1" applyAlignment="1">
      <alignment horizontal="left" vertical="center" wrapText="1"/>
    </xf>
    <xf numFmtId="0" fontId="16" fillId="4" borderId="1" xfId="0" applyNumberFormat="1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11" fillId="4" borderId="64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4" borderId="66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6" fillId="4" borderId="4" xfId="0" applyFont="1" applyFill="1" applyBorder="1" applyAlignment="1"/>
    <xf numFmtId="0" fontId="6" fillId="4" borderId="11" xfId="0" applyFont="1" applyFill="1" applyBorder="1" applyAlignment="1"/>
    <xf numFmtId="0" fontId="6" fillId="4" borderId="4" xfId="0" applyFont="1" applyFill="1" applyBorder="1" applyAlignment="1">
      <alignment wrapText="1"/>
    </xf>
    <xf numFmtId="0" fontId="6" fillId="4" borderId="11" xfId="0" applyFont="1" applyFill="1" applyBorder="1" applyAlignment="1">
      <alignment wrapText="1"/>
    </xf>
    <xf numFmtId="0" fontId="8" fillId="4" borderId="4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16" fillId="4" borderId="0" xfId="0" applyNumberFormat="1" applyFont="1" applyFill="1" applyBorder="1" applyAlignment="1">
      <alignment horizontal="center"/>
    </xf>
    <xf numFmtId="0" fontId="17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left"/>
    </xf>
    <xf numFmtId="0" fontId="8" fillId="4" borderId="50" xfId="0" applyFont="1" applyFill="1" applyBorder="1" applyAlignment="1">
      <alignment horizontal="center" wrapText="1"/>
    </xf>
    <xf numFmtId="0" fontId="8" fillId="4" borderId="50" xfId="0" applyFont="1" applyFill="1" applyBorder="1" applyAlignment="1">
      <alignment horizontal="center"/>
    </xf>
    <xf numFmtId="0" fontId="11" fillId="4" borderId="0" xfId="0" applyFont="1" applyFill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left" wrapText="1"/>
    </xf>
    <xf numFmtId="0" fontId="17" fillId="4" borderId="5" xfId="0" applyFont="1" applyFill="1" applyBorder="1" applyAlignment="1">
      <alignment horizontal="left" wrapText="1"/>
    </xf>
    <xf numFmtId="0" fontId="17" fillId="4" borderId="11" xfId="0" applyFont="1" applyFill="1" applyBorder="1" applyAlignment="1">
      <alignment horizontal="left" wrapText="1"/>
    </xf>
    <xf numFmtId="0" fontId="22" fillId="4" borderId="50" xfId="0" applyFont="1" applyFill="1" applyBorder="1" applyAlignment="1">
      <alignment horizontal="center"/>
    </xf>
    <xf numFmtId="0" fontId="0" fillId="4" borderId="11" xfId="0" applyFill="1" applyBorder="1" applyAlignment="1"/>
    <xf numFmtId="0" fontId="11" fillId="4" borderId="0" xfId="0" applyFont="1" applyFill="1" applyAlignment="1">
      <alignment horizontal="left" wrapText="1"/>
    </xf>
    <xf numFmtId="0" fontId="6" fillId="4" borderId="4" xfId="0" applyFont="1" applyFill="1" applyBorder="1" applyAlignment="1">
      <alignment horizontal="left" wrapText="1"/>
    </xf>
    <xf numFmtId="0" fontId="6" fillId="4" borderId="11" xfId="0" applyFont="1" applyFill="1" applyBorder="1" applyAlignment="1">
      <alignment horizontal="left" wrapText="1"/>
    </xf>
    <xf numFmtId="0" fontId="29" fillId="4" borderId="4" xfId="0" applyFont="1" applyFill="1" applyBorder="1" applyAlignment="1">
      <alignment horizontal="left"/>
    </xf>
    <xf numFmtId="0" fontId="29" fillId="4" borderId="11" xfId="0" applyFont="1" applyFill="1" applyBorder="1" applyAlignment="1">
      <alignment horizontal="left"/>
    </xf>
    <xf numFmtId="0" fontId="29" fillId="4" borderId="5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6" fillId="0" borderId="1" xfId="0" applyNumberFormat="1" applyFont="1" applyBorder="1" applyAlignment="1">
      <alignment horizontal="center" vertical="top"/>
    </xf>
    <xf numFmtId="0" fontId="29" fillId="0" borderId="4" xfId="0" applyFont="1" applyBorder="1" applyAlignment="1">
      <alignment horizontal="left"/>
    </xf>
    <xf numFmtId="0" fontId="29" fillId="0" borderId="1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22" fillId="0" borderId="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9" fillId="0" borderId="5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left"/>
    </xf>
    <xf numFmtId="0" fontId="6" fillId="7" borderId="11" xfId="0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22" fillId="0" borderId="50" xfId="0" applyFont="1" applyBorder="1" applyAlignment="1">
      <alignment horizontal="center"/>
    </xf>
    <xf numFmtId="0" fontId="8" fillId="0" borderId="50" xfId="0" applyFont="1" applyBorder="1" applyAlignment="1">
      <alignment horizontal="center" wrapText="1"/>
    </xf>
    <xf numFmtId="0" fontId="8" fillId="0" borderId="50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49" fontId="1" fillId="4" borderId="8" xfId="0" applyNumberFormat="1" applyFont="1" applyFill="1" applyBorder="1" applyAlignment="1">
      <alignment horizontal="center"/>
    </xf>
    <xf numFmtId="0" fontId="1" fillId="4" borderId="8" xfId="0" applyNumberFormat="1" applyFont="1" applyFill="1" applyBorder="1" applyAlignment="1">
      <alignment horizontal="center"/>
    </xf>
    <xf numFmtId="0" fontId="13" fillId="4" borderId="0" xfId="0" applyFont="1" applyFill="1" applyAlignment="1">
      <alignment horizontal="left" wrapText="1"/>
    </xf>
    <xf numFmtId="49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2" fontId="6" fillId="0" borderId="4" xfId="0" applyNumberFormat="1" applyFont="1" applyBorder="1" applyAlignment="1">
      <alignment horizontal="left" wrapText="1"/>
    </xf>
    <xf numFmtId="2" fontId="6" fillId="0" borderId="11" xfId="0" applyNumberFormat="1" applyFont="1" applyBorder="1" applyAlignment="1">
      <alignment horizontal="left" wrapText="1"/>
    </xf>
    <xf numFmtId="0" fontId="6" fillId="0" borderId="4" xfId="0" applyFont="1" applyBorder="1" applyAlignment="1"/>
    <xf numFmtId="0" fontId="6" fillId="0" borderId="11" xfId="0" applyFont="1" applyBorder="1" applyAlignment="1"/>
    <xf numFmtId="0" fontId="6" fillId="0" borderId="4" xfId="0" applyFont="1" applyBorder="1" applyAlignment="1">
      <alignment wrapText="1"/>
    </xf>
    <xf numFmtId="0" fontId="6" fillId="0" borderId="11" xfId="0" applyFont="1" applyBorder="1" applyAlignment="1">
      <alignment wrapText="1"/>
    </xf>
    <xf numFmtId="49" fontId="6" fillId="0" borderId="4" xfId="0" applyNumberFormat="1" applyFont="1" applyBorder="1" applyAlignment="1">
      <alignment horizontal="left" wrapText="1"/>
    </xf>
    <xf numFmtId="49" fontId="6" fillId="0" borderId="11" xfId="0" applyNumberFormat="1" applyFont="1" applyBorder="1" applyAlignment="1">
      <alignment horizontal="left" wrapText="1"/>
    </xf>
    <xf numFmtId="2" fontId="6" fillId="4" borderId="4" xfId="0" applyNumberFormat="1" applyFont="1" applyFill="1" applyBorder="1" applyAlignment="1">
      <alignment horizontal="left" wrapText="1"/>
    </xf>
    <xf numFmtId="2" fontId="6" fillId="4" borderId="11" xfId="0" applyNumberFormat="1" applyFont="1" applyFill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5;&#1083;.&#1073;&#1091;&#1093;/&#1055;&#1083;&#1072;&#1085;%20&#1060;&#1061;&#1044;/&#1055;&#1083;&#1072;&#1085;%20&#1060;&#1061;&#1044;%20&#1085;&#1072;%202020%20&#1075;&#1086;&#1076;/&#1055;&#1060;&#1061;&#1044;%20&#1085;&#1072;%202020%20&#1075;%20&#1085;&#1072;%2009.01.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"/>
      <sheetName val="вспомогательная"/>
      <sheetName val="закупки"/>
      <sheetName val="аренда"/>
      <sheetName val="возмещение"/>
      <sheetName val="иная прин "/>
      <sheetName val="1210121020"/>
      <sheetName val="1210376210"/>
      <sheetName val="1210476240"/>
      <sheetName val="1211821190"/>
      <sheetName val="1210821090"/>
      <sheetName val="04.02.000"/>
      <sheetName val="12101Z1053"/>
      <sheetName val="1210171053"/>
      <sheetName val="04.02.000-расход"/>
      <sheetName val="1210221070"/>
      <sheetName val="04.02.000-доход"/>
      <sheetName val="04.02.000-доход2"/>
      <sheetName val="Лист1"/>
    </sheetNames>
    <sheetDataSet>
      <sheetData sheetId="0"/>
      <sheetData sheetId="1"/>
      <sheetData sheetId="2">
        <row r="30">
          <cell r="AQ30" t="str">
            <v>Заведующий</v>
          </cell>
          <cell r="BY30" t="str">
            <v>Бикинева Ф.Н.</v>
          </cell>
        </row>
        <row r="33">
          <cell r="AM33" t="str">
            <v>главный бухгалтер</v>
          </cell>
          <cell r="BG33" t="str">
            <v>Синякина О.Д.</v>
          </cell>
          <cell r="CA33" t="str">
            <v>67-00-27</v>
          </cell>
        </row>
      </sheetData>
      <sheetData sheetId="3"/>
      <sheetData sheetId="4"/>
      <sheetData sheetId="5"/>
      <sheetData sheetId="6">
        <row r="262">
          <cell r="C262" t="str">
            <v>главный бухгалтер</v>
          </cell>
          <cell r="E262" t="str">
            <v>Синякина О.Д.</v>
          </cell>
          <cell r="G262" t="str">
            <v>67-00-27</v>
          </cell>
        </row>
      </sheetData>
      <sheetData sheetId="7">
        <row r="276">
          <cell r="C276" t="str">
            <v>главный бухгалтер</v>
          </cell>
          <cell r="E276" t="str">
            <v>Синякина О.Д.</v>
          </cell>
          <cell r="G276" t="str">
            <v>67-00-27</v>
          </cell>
        </row>
      </sheetData>
      <sheetData sheetId="8">
        <row r="264">
          <cell r="C264" t="str">
            <v>главный бухгалтер</v>
          </cell>
          <cell r="E264" t="str">
            <v>Синякина О.Д.</v>
          </cell>
          <cell r="G264" t="str">
            <v>67-00-27</v>
          </cell>
        </row>
      </sheetData>
      <sheetData sheetId="9">
        <row r="253">
          <cell r="C253" t="str">
            <v>главный бухгалтер</v>
          </cell>
          <cell r="E253" t="str">
            <v>Синякина О.Д.</v>
          </cell>
          <cell r="G253" t="str">
            <v>67-00-27</v>
          </cell>
        </row>
      </sheetData>
      <sheetData sheetId="10">
        <row r="264">
          <cell r="C264" t="str">
            <v>главный бухгалтер</v>
          </cell>
          <cell r="E264" t="str">
            <v>Синякина О.Д.</v>
          </cell>
          <cell r="G264" t="str">
            <v>67-00-27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S117"/>
  <sheetViews>
    <sheetView topLeftCell="A103" zoomScale="110" zoomScaleNormal="110" workbookViewId="0">
      <selection activeCell="B89" sqref="B89:G89"/>
    </sheetView>
  </sheetViews>
  <sheetFormatPr defaultRowHeight="15"/>
  <cols>
    <col min="1" max="1" width="9.140625" style="204"/>
    <col min="2" max="9" width="9.140625" style="205"/>
    <col min="10" max="10" width="14.7109375" style="205" customWidth="1"/>
    <col min="11" max="14" width="10.5703125" style="205" customWidth="1"/>
    <col min="15" max="67" width="9.140625" style="204"/>
    <col min="68" max="16384" width="9.140625" style="205"/>
  </cols>
  <sheetData>
    <row r="2" spans="2:14">
      <c r="K2" s="510" t="s">
        <v>123</v>
      </c>
      <c r="L2" s="510"/>
      <c r="M2" s="510"/>
      <c r="N2" s="510"/>
    </row>
    <row r="3" spans="2:14">
      <c r="K3" s="510" t="s">
        <v>358</v>
      </c>
      <c r="L3" s="510"/>
      <c r="M3" s="510"/>
      <c r="N3" s="510"/>
    </row>
    <row r="4" spans="2:14">
      <c r="K4" s="505" t="s">
        <v>117</v>
      </c>
      <c r="L4" s="505"/>
      <c r="M4" s="505"/>
      <c r="N4" s="505"/>
    </row>
    <row r="5" spans="2:14" ht="27" customHeight="1">
      <c r="K5" s="506" t="str">
        <f>вспомогательная!K7</f>
        <v>Муниципальное бюджетное дошкольне образовательное учреждение детский сад № 88 г. Пензы "Светлячок"</v>
      </c>
      <c r="L5" s="507"/>
      <c r="M5" s="507"/>
      <c r="N5" s="507"/>
    </row>
    <row r="6" spans="2:14">
      <c r="K6" s="505" t="s">
        <v>118</v>
      </c>
      <c r="L6" s="505"/>
      <c r="M6" s="505"/>
      <c r="N6" s="505"/>
    </row>
    <row r="7" spans="2:14">
      <c r="K7" s="508" t="str">
        <f>вспомогательная!K9</f>
        <v>Бикинева Ф.Н.</v>
      </c>
      <c r="L7" s="508"/>
      <c r="M7" s="508"/>
      <c r="N7" s="508"/>
    </row>
    <row r="8" spans="2:14" ht="8.25" customHeight="1">
      <c r="K8" s="505" t="s">
        <v>119</v>
      </c>
      <c r="L8" s="505"/>
      <c r="M8" s="509" t="s">
        <v>122</v>
      </c>
      <c r="N8" s="509"/>
    </row>
    <row r="9" spans="2:14">
      <c r="K9" s="485" t="str">
        <f>вспомогательная!K11</f>
        <v>"29" июня 2021</v>
      </c>
      <c r="L9" s="485"/>
      <c r="M9" s="485"/>
      <c r="N9" s="485"/>
    </row>
    <row r="10" spans="2:14" ht="15.75" thickBot="1"/>
    <row r="11" spans="2:14" ht="12" customHeight="1">
      <c r="L11" s="12"/>
      <c r="M11" s="12"/>
      <c r="N11" s="486" t="s">
        <v>106</v>
      </c>
    </row>
    <row r="12" spans="2:14" ht="12" customHeight="1" thickBot="1">
      <c r="L12" s="13"/>
      <c r="M12" s="13"/>
      <c r="N12" s="487"/>
    </row>
    <row r="13" spans="2:14" ht="15" customHeight="1">
      <c r="D13" s="488" t="str">
        <f>вспомогательная!D15</f>
        <v>План финансово-хозяйственной деятельности на 2021 г.</v>
      </c>
      <c r="E13" s="488"/>
      <c r="F13" s="488"/>
      <c r="G13" s="488"/>
      <c r="H13" s="488"/>
      <c r="I13" s="488"/>
      <c r="J13" s="488"/>
      <c r="L13" s="13"/>
      <c r="M13" s="14" t="s">
        <v>107</v>
      </c>
      <c r="N13" s="15" t="str">
        <f>вспомогательная!N15</f>
        <v>29.06.2021</v>
      </c>
    </row>
    <row r="14" spans="2:14" ht="15" customHeight="1">
      <c r="D14" s="488" t="str">
        <f>вспомогательная!D16</f>
        <v>( на 2021 г. и плановый период 2022 и 2023 годов)</v>
      </c>
      <c r="E14" s="488"/>
      <c r="F14" s="488"/>
      <c r="G14" s="488"/>
      <c r="H14" s="488"/>
      <c r="I14" s="488"/>
      <c r="J14" s="488"/>
      <c r="L14" s="13"/>
      <c r="M14" s="14" t="s">
        <v>108</v>
      </c>
      <c r="N14" s="206"/>
    </row>
    <row r="15" spans="2:14" ht="15" customHeight="1">
      <c r="D15" s="488" t="str">
        <f>вспомогательная!D17</f>
        <v>от " 29 " июня 2021г.</v>
      </c>
      <c r="E15" s="488"/>
      <c r="F15" s="488"/>
      <c r="G15" s="488"/>
      <c r="H15" s="488"/>
      <c r="I15" s="488"/>
      <c r="J15" s="488"/>
      <c r="L15" s="13"/>
      <c r="M15" s="14" t="s">
        <v>109</v>
      </c>
      <c r="N15" s="206" t="s">
        <v>346</v>
      </c>
    </row>
    <row r="16" spans="2:14" ht="12" customHeight="1">
      <c r="B16" s="502" t="s">
        <v>363</v>
      </c>
      <c r="C16" s="502"/>
      <c r="D16" s="502"/>
      <c r="E16" s="264"/>
      <c r="F16" s="18"/>
      <c r="G16" s="18"/>
      <c r="H16" s="18"/>
      <c r="I16" s="18"/>
      <c r="L16" s="13"/>
      <c r="M16" s="14" t="s">
        <v>108</v>
      </c>
      <c r="N16" s="206"/>
    </row>
    <row r="17" spans="1:67" ht="12" customHeight="1">
      <c r="B17" s="502" t="s">
        <v>364</v>
      </c>
      <c r="C17" s="502"/>
      <c r="D17" s="502"/>
      <c r="E17" s="502"/>
      <c r="F17" s="503" t="s">
        <v>365</v>
      </c>
      <c r="G17" s="503"/>
      <c r="H17" s="503"/>
      <c r="I17" s="503"/>
      <c r="L17" s="13"/>
      <c r="M17" s="14" t="s">
        <v>110</v>
      </c>
      <c r="N17" s="100" t="str">
        <f>вспомогательная!N19</f>
        <v>5836012061</v>
      </c>
    </row>
    <row r="18" spans="1:67" ht="12" customHeight="1">
      <c r="B18" s="18" t="s">
        <v>366</v>
      </c>
      <c r="C18" s="18"/>
      <c r="D18" s="504" t="str">
        <f>вспомогательная!D20</f>
        <v>Муниципальное бюджетное дошкольне образовательное учреждение детский сад № 88 г. Пензы "Светлячок"</v>
      </c>
      <c r="E18" s="504"/>
      <c r="F18" s="504"/>
      <c r="G18" s="504"/>
      <c r="H18" s="504"/>
      <c r="I18" s="504"/>
      <c r="L18" s="13"/>
      <c r="M18" s="14" t="s">
        <v>111</v>
      </c>
      <c r="N18" s="100" t="str">
        <f>вспомогательная!N20</f>
        <v>583601001</v>
      </c>
    </row>
    <row r="19" spans="1:67" ht="12" customHeight="1" thickBot="1">
      <c r="B19" s="18" t="s">
        <v>367</v>
      </c>
      <c r="C19" s="18"/>
      <c r="D19" s="18"/>
      <c r="E19" s="18"/>
      <c r="F19" s="18"/>
      <c r="G19" s="18"/>
      <c r="H19" s="18"/>
      <c r="I19" s="18"/>
      <c r="L19" s="13"/>
      <c r="M19" s="14" t="s">
        <v>112</v>
      </c>
      <c r="N19" s="207" t="s">
        <v>113</v>
      </c>
    </row>
    <row r="20" spans="1:67">
      <c r="E20" s="208" t="s">
        <v>114</v>
      </c>
      <c r="F20" s="208"/>
      <c r="G20" s="208"/>
      <c r="H20" s="208"/>
    </row>
    <row r="21" spans="1:67" ht="15.75" thickBot="1"/>
    <row r="22" spans="1:67">
      <c r="B22" s="489" t="s">
        <v>0</v>
      </c>
      <c r="C22" s="490"/>
      <c r="D22" s="490"/>
      <c r="E22" s="490"/>
      <c r="F22" s="490"/>
      <c r="G22" s="490"/>
      <c r="H22" s="495" t="s">
        <v>1</v>
      </c>
      <c r="I22" s="495" t="s">
        <v>2</v>
      </c>
      <c r="J22" s="498" t="s">
        <v>3</v>
      </c>
      <c r="K22" s="500" t="s">
        <v>4</v>
      </c>
      <c r="L22" s="500"/>
      <c r="M22" s="500"/>
      <c r="N22" s="501"/>
    </row>
    <row r="23" spans="1:67">
      <c r="B23" s="491"/>
      <c r="C23" s="492"/>
      <c r="D23" s="492"/>
      <c r="E23" s="492"/>
      <c r="F23" s="492"/>
      <c r="G23" s="492"/>
      <c r="H23" s="496"/>
      <c r="I23" s="496"/>
      <c r="J23" s="499"/>
      <c r="K23" s="60" t="s">
        <v>196</v>
      </c>
      <c r="L23" s="60" t="s">
        <v>197</v>
      </c>
      <c r="M23" s="60" t="s">
        <v>404</v>
      </c>
      <c r="N23" s="511" t="s">
        <v>7</v>
      </c>
    </row>
    <row r="24" spans="1:67" ht="36.75" customHeight="1">
      <c r="B24" s="493"/>
      <c r="C24" s="494"/>
      <c r="D24" s="494"/>
      <c r="E24" s="494"/>
      <c r="F24" s="494"/>
      <c r="G24" s="494"/>
      <c r="H24" s="497"/>
      <c r="I24" s="497"/>
      <c r="J24" s="499"/>
      <c r="K24" s="61" t="s">
        <v>8</v>
      </c>
      <c r="L24" s="61" t="s">
        <v>9</v>
      </c>
      <c r="M24" s="61" t="s">
        <v>10</v>
      </c>
      <c r="N24" s="511"/>
    </row>
    <row r="25" spans="1:67" ht="15.75" thickBot="1">
      <c r="B25" s="479" t="s">
        <v>11</v>
      </c>
      <c r="C25" s="480"/>
      <c r="D25" s="480"/>
      <c r="E25" s="480"/>
      <c r="F25" s="480"/>
      <c r="G25" s="480"/>
      <c r="H25" s="209" t="s">
        <v>12</v>
      </c>
      <c r="I25" s="209" t="s">
        <v>13</v>
      </c>
      <c r="J25" s="209" t="s">
        <v>14</v>
      </c>
      <c r="K25" s="209" t="s">
        <v>15</v>
      </c>
      <c r="L25" s="209" t="s">
        <v>16</v>
      </c>
      <c r="M25" s="209" t="s">
        <v>17</v>
      </c>
      <c r="N25" s="210" t="s">
        <v>18</v>
      </c>
    </row>
    <row r="26" spans="1:67">
      <c r="B26" s="429" t="s">
        <v>19</v>
      </c>
      <c r="C26" s="414"/>
      <c r="D26" s="414"/>
      <c r="E26" s="414"/>
      <c r="F26" s="414"/>
      <c r="G26" s="414"/>
      <c r="H26" s="211" t="s">
        <v>20</v>
      </c>
      <c r="I26" s="212" t="s">
        <v>21</v>
      </c>
      <c r="J26" s="213" t="s">
        <v>21</v>
      </c>
      <c r="K26" s="253">
        <f>вспомогательная!K28</f>
        <v>344881.33</v>
      </c>
      <c r="L26" s="253">
        <f>вспомогательная!L28</f>
        <v>0</v>
      </c>
      <c r="M26" s="253">
        <f>вспомогательная!M28</f>
        <v>0</v>
      </c>
      <c r="N26" s="48"/>
    </row>
    <row r="27" spans="1:67">
      <c r="B27" s="429" t="s">
        <v>22</v>
      </c>
      <c r="C27" s="414"/>
      <c r="D27" s="414"/>
      <c r="E27" s="414"/>
      <c r="F27" s="414"/>
      <c r="G27" s="414"/>
      <c r="H27" s="196" t="s">
        <v>23</v>
      </c>
      <c r="I27" s="172" t="s">
        <v>21</v>
      </c>
      <c r="J27" s="214" t="s">
        <v>21</v>
      </c>
      <c r="K27" s="194">
        <f>K26+K28-K54</f>
        <v>0</v>
      </c>
      <c r="L27" s="194">
        <f t="shared" ref="L27:M27" si="0">L26+L28-L54</f>
        <v>0</v>
      </c>
      <c r="M27" s="194">
        <f t="shared" si="0"/>
        <v>0</v>
      </c>
      <c r="N27" s="191"/>
    </row>
    <row r="28" spans="1:67" s="219" customFormat="1">
      <c r="A28" s="204"/>
      <c r="B28" s="481" t="s">
        <v>24</v>
      </c>
      <c r="C28" s="482"/>
      <c r="D28" s="482"/>
      <c r="E28" s="482"/>
      <c r="F28" s="482"/>
      <c r="G28" s="482"/>
      <c r="H28" s="216" t="s">
        <v>25</v>
      </c>
      <c r="I28" s="217"/>
      <c r="J28" s="218"/>
      <c r="K28" s="88">
        <f>K29+K32+K35+K38+K41+K45+K51</f>
        <v>81243105</v>
      </c>
      <c r="L28" s="88">
        <f t="shared" ref="L28:M28" si="1">L29+L32+L35+L38+L41+L45+L51</f>
        <v>82859780</v>
      </c>
      <c r="M28" s="88">
        <f t="shared" si="1"/>
        <v>86321278</v>
      </c>
      <c r="N28" s="52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</row>
    <row r="29" spans="1:67">
      <c r="B29" s="483" t="s">
        <v>26</v>
      </c>
      <c r="C29" s="484"/>
      <c r="D29" s="484"/>
      <c r="E29" s="484"/>
      <c r="F29" s="484"/>
      <c r="G29" s="484"/>
      <c r="H29" s="196" t="s">
        <v>27</v>
      </c>
      <c r="I29" s="172" t="s">
        <v>28</v>
      </c>
      <c r="J29" s="214"/>
      <c r="K29" s="194">
        <f t="shared" ref="K29:M29" si="2">K30</f>
        <v>0</v>
      </c>
      <c r="L29" s="194">
        <f t="shared" si="2"/>
        <v>0</v>
      </c>
      <c r="M29" s="194">
        <f t="shared" si="2"/>
        <v>0</v>
      </c>
      <c r="N29" s="191"/>
    </row>
    <row r="30" spans="1:67">
      <c r="B30" s="472" t="s">
        <v>29</v>
      </c>
      <c r="C30" s="473"/>
      <c r="D30" s="473"/>
      <c r="E30" s="473"/>
      <c r="F30" s="473"/>
      <c r="G30" s="473"/>
      <c r="H30" s="464" t="s">
        <v>30</v>
      </c>
      <c r="I30" s="477"/>
      <c r="J30" s="468"/>
      <c r="K30" s="474"/>
      <c r="L30" s="474"/>
      <c r="M30" s="474"/>
      <c r="N30" s="456"/>
    </row>
    <row r="31" spans="1:67" ht="11.25" customHeight="1">
      <c r="B31" s="475"/>
      <c r="C31" s="476"/>
      <c r="D31" s="476"/>
      <c r="E31" s="476"/>
      <c r="F31" s="476"/>
      <c r="G31" s="476"/>
      <c r="H31" s="465"/>
      <c r="I31" s="478"/>
      <c r="J31" s="468"/>
      <c r="K31" s="474"/>
      <c r="L31" s="474"/>
      <c r="M31" s="474"/>
      <c r="N31" s="456"/>
    </row>
    <row r="32" spans="1:67">
      <c r="B32" s="447" t="s">
        <v>31</v>
      </c>
      <c r="C32" s="448"/>
      <c r="D32" s="448"/>
      <c r="E32" s="448"/>
      <c r="F32" s="448"/>
      <c r="G32" s="448"/>
      <c r="H32" s="240" t="s">
        <v>32</v>
      </c>
      <c r="I32" s="241" t="s">
        <v>33</v>
      </c>
      <c r="J32" s="214"/>
      <c r="K32" s="194">
        <f t="shared" ref="K32:M32" si="3">K33</f>
        <v>67455051.439999998</v>
      </c>
      <c r="L32" s="194">
        <f t="shared" si="3"/>
        <v>69428802</v>
      </c>
      <c r="M32" s="194">
        <f t="shared" si="3"/>
        <v>71390300</v>
      </c>
      <c r="N32" s="191"/>
    </row>
    <row r="33" spans="2:14">
      <c r="B33" s="434" t="s">
        <v>34</v>
      </c>
      <c r="C33" s="435"/>
      <c r="D33" s="435"/>
      <c r="E33" s="435"/>
      <c r="F33" s="435"/>
      <c r="G33" s="435"/>
      <c r="H33" s="196" t="s">
        <v>35</v>
      </c>
      <c r="I33" s="172" t="s">
        <v>33</v>
      </c>
      <c r="J33" s="214"/>
      <c r="K33" s="190">
        <f>вспомогательная!K35</f>
        <v>67455051.439999998</v>
      </c>
      <c r="L33" s="190">
        <f>вспомогательная!L35</f>
        <v>69428802</v>
      </c>
      <c r="M33" s="190">
        <f>вспомогательная!M35</f>
        <v>71390300</v>
      </c>
      <c r="N33" s="191"/>
    </row>
    <row r="34" spans="2:14">
      <c r="B34" s="426"/>
      <c r="C34" s="427"/>
      <c r="D34" s="427"/>
      <c r="E34" s="427"/>
      <c r="F34" s="427"/>
      <c r="G34" s="428"/>
      <c r="H34" s="196"/>
      <c r="I34" s="172"/>
      <c r="J34" s="214"/>
      <c r="K34" s="194"/>
      <c r="L34" s="194"/>
      <c r="M34" s="194"/>
      <c r="N34" s="191"/>
    </row>
    <row r="35" spans="2:14">
      <c r="B35" s="447" t="s">
        <v>36</v>
      </c>
      <c r="C35" s="448"/>
      <c r="D35" s="448"/>
      <c r="E35" s="448"/>
      <c r="F35" s="448"/>
      <c r="G35" s="448"/>
      <c r="H35" s="196" t="s">
        <v>37</v>
      </c>
      <c r="I35" s="172" t="s">
        <v>38</v>
      </c>
      <c r="J35" s="214"/>
      <c r="K35" s="194">
        <f t="shared" ref="K35:M35" si="4">K36</f>
        <v>0</v>
      </c>
      <c r="L35" s="194">
        <f t="shared" si="4"/>
        <v>0</v>
      </c>
      <c r="M35" s="194">
        <f t="shared" si="4"/>
        <v>0</v>
      </c>
      <c r="N35" s="191"/>
    </row>
    <row r="36" spans="2:14">
      <c r="B36" s="472" t="s">
        <v>29</v>
      </c>
      <c r="C36" s="473"/>
      <c r="D36" s="473"/>
      <c r="E36" s="473"/>
      <c r="F36" s="473"/>
      <c r="G36" s="473"/>
      <c r="H36" s="464" t="s">
        <v>39</v>
      </c>
      <c r="I36" s="466" t="s">
        <v>38</v>
      </c>
      <c r="J36" s="468"/>
      <c r="K36" s="455">
        <f>вспомогательная!K38</f>
        <v>0</v>
      </c>
      <c r="L36" s="455">
        <f>вспомогательная!L38</f>
        <v>0</v>
      </c>
      <c r="M36" s="455">
        <f>вспомогательная!M38</f>
        <v>0</v>
      </c>
      <c r="N36" s="456"/>
    </row>
    <row r="37" spans="2:14">
      <c r="B37" s="475"/>
      <c r="C37" s="476"/>
      <c r="D37" s="476"/>
      <c r="E37" s="476"/>
      <c r="F37" s="476"/>
      <c r="G37" s="476"/>
      <c r="H37" s="465"/>
      <c r="I37" s="467"/>
      <c r="J37" s="468"/>
      <c r="K37" s="455"/>
      <c r="L37" s="455"/>
      <c r="M37" s="455"/>
      <c r="N37" s="456"/>
    </row>
    <row r="38" spans="2:14">
      <c r="B38" s="447" t="s">
        <v>40</v>
      </c>
      <c r="C38" s="448"/>
      <c r="D38" s="448"/>
      <c r="E38" s="448"/>
      <c r="F38" s="448"/>
      <c r="G38" s="448"/>
      <c r="H38" s="196" t="s">
        <v>41</v>
      </c>
      <c r="I38" s="172" t="s">
        <v>42</v>
      </c>
      <c r="J38" s="214"/>
      <c r="K38" s="194">
        <f t="shared" ref="K38:M38" si="5">K39</f>
        <v>1351654.89</v>
      </c>
      <c r="L38" s="194">
        <f t="shared" si="5"/>
        <v>649698</v>
      </c>
      <c r="M38" s="194">
        <f t="shared" si="5"/>
        <v>2149698</v>
      </c>
      <c r="N38" s="191"/>
    </row>
    <row r="39" spans="2:14">
      <c r="B39" s="462" t="s">
        <v>29</v>
      </c>
      <c r="C39" s="463"/>
      <c r="D39" s="463"/>
      <c r="E39" s="463"/>
      <c r="F39" s="463"/>
      <c r="G39" s="463"/>
      <c r="H39" s="464">
        <v>1410</v>
      </c>
      <c r="I39" s="466">
        <v>150</v>
      </c>
      <c r="J39" s="468"/>
      <c r="K39" s="455">
        <f>вспомогательная!K41</f>
        <v>1351654.89</v>
      </c>
      <c r="L39" s="455">
        <f>вспомогательная!L41</f>
        <v>649698</v>
      </c>
      <c r="M39" s="455">
        <f>вспомогательная!M41</f>
        <v>2149698</v>
      </c>
      <c r="N39" s="456"/>
    </row>
    <row r="40" spans="2:14" s="204" customFormat="1">
      <c r="B40" s="469" t="s">
        <v>47</v>
      </c>
      <c r="C40" s="470"/>
      <c r="D40" s="470"/>
      <c r="E40" s="470"/>
      <c r="F40" s="470"/>
      <c r="G40" s="470"/>
      <c r="H40" s="465"/>
      <c r="I40" s="467"/>
      <c r="J40" s="468"/>
      <c r="K40" s="455"/>
      <c r="L40" s="455"/>
      <c r="M40" s="455"/>
      <c r="N40" s="456"/>
    </row>
    <row r="41" spans="2:14">
      <c r="B41" s="447" t="s">
        <v>43</v>
      </c>
      <c r="C41" s="448"/>
      <c r="D41" s="448"/>
      <c r="E41" s="448"/>
      <c r="F41" s="448"/>
      <c r="G41" s="448"/>
      <c r="H41" s="196" t="s">
        <v>44</v>
      </c>
      <c r="I41" s="172" t="s">
        <v>45</v>
      </c>
      <c r="J41" s="214"/>
      <c r="K41" s="194">
        <f t="shared" ref="K41:M41" si="6">K42</f>
        <v>0</v>
      </c>
      <c r="L41" s="194">
        <f t="shared" si="6"/>
        <v>0</v>
      </c>
      <c r="M41" s="194">
        <f t="shared" si="6"/>
        <v>0</v>
      </c>
      <c r="N41" s="191"/>
    </row>
    <row r="42" spans="2:14">
      <c r="B42" s="462" t="s">
        <v>29</v>
      </c>
      <c r="C42" s="463"/>
      <c r="D42" s="463"/>
      <c r="E42" s="463"/>
      <c r="F42" s="463"/>
      <c r="G42" s="463"/>
      <c r="H42" s="464" t="s">
        <v>46</v>
      </c>
      <c r="I42" s="466" t="s">
        <v>45</v>
      </c>
      <c r="J42" s="468"/>
      <c r="K42" s="471">
        <f>вспомогательная!K44</f>
        <v>0</v>
      </c>
      <c r="L42" s="471">
        <f>вспомогательная!L44</f>
        <v>0</v>
      </c>
      <c r="M42" s="471">
        <f>вспомогательная!M44</f>
        <v>0</v>
      </c>
      <c r="N42" s="456"/>
    </row>
    <row r="43" spans="2:14" s="204" customFormat="1">
      <c r="B43" s="469"/>
      <c r="C43" s="470"/>
      <c r="D43" s="470"/>
      <c r="E43" s="470"/>
      <c r="F43" s="470"/>
      <c r="G43" s="470"/>
      <c r="H43" s="465"/>
      <c r="I43" s="467"/>
      <c r="J43" s="468"/>
      <c r="K43" s="471"/>
      <c r="L43" s="471"/>
      <c r="M43" s="471"/>
      <c r="N43" s="456"/>
    </row>
    <row r="44" spans="2:14">
      <c r="B44" s="449"/>
      <c r="C44" s="450"/>
      <c r="D44" s="450"/>
      <c r="E44" s="450"/>
      <c r="F44" s="450"/>
      <c r="G44" s="450"/>
      <c r="H44" s="196"/>
      <c r="I44" s="172"/>
      <c r="J44" s="214"/>
      <c r="K44" s="194"/>
      <c r="L44" s="194"/>
      <c r="M44" s="194"/>
      <c r="N44" s="191"/>
    </row>
    <row r="45" spans="2:14">
      <c r="B45" s="447" t="s">
        <v>48</v>
      </c>
      <c r="C45" s="448"/>
      <c r="D45" s="448"/>
      <c r="E45" s="448"/>
      <c r="F45" s="448"/>
      <c r="G45" s="448"/>
      <c r="H45" s="196" t="s">
        <v>49</v>
      </c>
      <c r="I45" s="172"/>
      <c r="J45" s="214"/>
      <c r="K45" s="194">
        <f t="shared" ref="K45:M45" si="7">K46+K48+K49+K50</f>
        <v>12436398.67</v>
      </c>
      <c r="L45" s="194">
        <f t="shared" si="7"/>
        <v>12781280</v>
      </c>
      <c r="M45" s="194">
        <f t="shared" si="7"/>
        <v>12781280</v>
      </c>
      <c r="N45" s="191"/>
    </row>
    <row r="46" spans="2:14">
      <c r="B46" s="462" t="s">
        <v>29</v>
      </c>
      <c r="C46" s="463"/>
      <c r="D46" s="463"/>
      <c r="E46" s="463"/>
      <c r="F46" s="463"/>
      <c r="G46" s="463"/>
      <c r="H46" s="464"/>
      <c r="I46" s="466"/>
      <c r="J46" s="468"/>
      <c r="K46" s="455">
        <f>вспомогательная!K48</f>
        <v>10552238.67</v>
      </c>
      <c r="L46" s="455">
        <f>вспомогательная!L48</f>
        <v>10897120</v>
      </c>
      <c r="M46" s="455">
        <f>вспомогательная!M48</f>
        <v>10897120</v>
      </c>
      <c r="N46" s="456"/>
    </row>
    <row r="47" spans="2:14">
      <c r="B47" s="457" t="s">
        <v>186</v>
      </c>
      <c r="C47" s="458"/>
      <c r="D47" s="458"/>
      <c r="E47" s="458"/>
      <c r="F47" s="458"/>
      <c r="G47" s="458"/>
      <c r="H47" s="465"/>
      <c r="I47" s="467"/>
      <c r="J47" s="468"/>
      <c r="K47" s="455"/>
      <c r="L47" s="455"/>
      <c r="M47" s="455"/>
      <c r="N47" s="456"/>
    </row>
    <row r="48" spans="2:14">
      <c r="B48" s="459" t="s">
        <v>187</v>
      </c>
      <c r="C48" s="460"/>
      <c r="D48" s="460"/>
      <c r="E48" s="460"/>
      <c r="F48" s="460"/>
      <c r="G48" s="460"/>
      <c r="H48" s="196"/>
      <c r="I48" s="172"/>
      <c r="J48" s="214"/>
      <c r="K48" s="190">
        <f>вспомогательная!K50</f>
        <v>0</v>
      </c>
      <c r="L48" s="190">
        <f>вспомогательная!L50</f>
        <v>0</v>
      </c>
      <c r="M48" s="190">
        <f>вспомогательная!M50</f>
        <v>0</v>
      </c>
      <c r="N48" s="191"/>
    </row>
    <row r="49" spans="1:71">
      <c r="B49" s="459" t="s">
        <v>188</v>
      </c>
      <c r="C49" s="460"/>
      <c r="D49" s="460"/>
      <c r="E49" s="460"/>
      <c r="F49" s="460"/>
      <c r="G49" s="460"/>
      <c r="H49" s="196"/>
      <c r="I49" s="172"/>
      <c r="J49" s="214"/>
      <c r="K49" s="190">
        <f>вспомогательная!K51</f>
        <v>0</v>
      </c>
      <c r="L49" s="190">
        <f>вспомогательная!L51</f>
        <v>0</v>
      </c>
      <c r="M49" s="190">
        <f>вспомогательная!M51</f>
        <v>0</v>
      </c>
      <c r="N49" s="191"/>
    </row>
    <row r="50" spans="1:71">
      <c r="B50" s="461" t="s">
        <v>189</v>
      </c>
      <c r="C50" s="458"/>
      <c r="D50" s="458"/>
      <c r="E50" s="458"/>
      <c r="F50" s="458"/>
      <c r="G50" s="458"/>
      <c r="H50" s="196"/>
      <c r="I50" s="172"/>
      <c r="J50" s="214"/>
      <c r="K50" s="190">
        <f>вспомогательная!K52</f>
        <v>1884160</v>
      </c>
      <c r="L50" s="190">
        <f>вспомогательная!L52</f>
        <v>1884160</v>
      </c>
      <c r="M50" s="190">
        <f>вспомогательная!M52</f>
        <v>1884160</v>
      </c>
      <c r="N50" s="191"/>
    </row>
    <row r="51" spans="1:71">
      <c r="B51" s="447" t="s">
        <v>50</v>
      </c>
      <c r="C51" s="448"/>
      <c r="D51" s="448"/>
      <c r="E51" s="448"/>
      <c r="F51" s="448"/>
      <c r="G51" s="448"/>
      <c r="H51" s="196" t="s">
        <v>51</v>
      </c>
      <c r="I51" s="172" t="s">
        <v>21</v>
      </c>
      <c r="J51" s="214"/>
      <c r="K51" s="194">
        <f t="shared" ref="K51:M51" si="8">K52</f>
        <v>0</v>
      </c>
      <c r="L51" s="194">
        <f t="shared" si="8"/>
        <v>0</v>
      </c>
      <c r="M51" s="194">
        <f t="shared" si="8"/>
        <v>0</v>
      </c>
      <c r="N51" s="191"/>
    </row>
    <row r="52" spans="1:71">
      <c r="B52" s="434" t="s">
        <v>52</v>
      </c>
      <c r="C52" s="435"/>
      <c r="D52" s="435"/>
      <c r="E52" s="435"/>
      <c r="F52" s="435"/>
      <c r="G52" s="435"/>
      <c r="H52" s="196" t="s">
        <v>53</v>
      </c>
      <c r="I52" s="172" t="s">
        <v>54</v>
      </c>
      <c r="J52" s="214"/>
      <c r="K52" s="194"/>
      <c r="L52" s="194"/>
      <c r="M52" s="194"/>
      <c r="N52" s="191" t="s">
        <v>21</v>
      </c>
    </row>
    <row r="53" spans="1:71">
      <c r="B53" s="449"/>
      <c r="C53" s="450"/>
      <c r="D53" s="450"/>
      <c r="E53" s="450"/>
      <c r="F53" s="450"/>
      <c r="G53" s="450"/>
      <c r="H53" s="196"/>
      <c r="I53" s="172"/>
      <c r="J53" s="214"/>
      <c r="K53" s="194"/>
      <c r="L53" s="194"/>
      <c r="M53" s="194"/>
      <c r="N53" s="191"/>
    </row>
    <row r="54" spans="1:71" s="223" customFormat="1">
      <c r="A54" s="204"/>
      <c r="B54" s="451" t="s">
        <v>55</v>
      </c>
      <c r="C54" s="452"/>
      <c r="D54" s="452"/>
      <c r="E54" s="452"/>
      <c r="F54" s="452"/>
      <c r="G54" s="452"/>
      <c r="H54" s="220" t="s">
        <v>56</v>
      </c>
      <c r="I54" s="221" t="s">
        <v>21</v>
      </c>
      <c r="J54" s="222"/>
      <c r="K54" s="87">
        <f>K55+K60+K63+K78+K88+K90+K111</f>
        <v>81587986.329999998</v>
      </c>
      <c r="L54" s="87">
        <f>L55+L60+L63+L78+L88+L90+L111</f>
        <v>82859780</v>
      </c>
      <c r="M54" s="87">
        <f>M55+M60+M63+M78+M88+M90+M111</f>
        <v>86321278</v>
      </c>
      <c r="N54" s="65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</row>
    <row r="55" spans="1:71" s="227" customFormat="1">
      <c r="A55" s="204"/>
      <c r="B55" s="453" t="s">
        <v>57</v>
      </c>
      <c r="C55" s="454"/>
      <c r="D55" s="454"/>
      <c r="E55" s="454"/>
      <c r="F55" s="454"/>
      <c r="G55" s="454"/>
      <c r="H55" s="224" t="s">
        <v>58</v>
      </c>
      <c r="I55" s="225" t="s">
        <v>21</v>
      </c>
      <c r="J55" s="226"/>
      <c r="K55" s="45">
        <f>K56+K57</f>
        <v>44652187.960000001</v>
      </c>
      <c r="L55" s="45">
        <f>L56+L57</f>
        <v>46212701.960000001</v>
      </c>
      <c r="M55" s="45">
        <f>M56+M57</f>
        <v>47734667.960000001</v>
      </c>
      <c r="N55" s="55" t="s">
        <v>21</v>
      </c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</row>
    <row r="56" spans="1:71">
      <c r="B56" s="434" t="s">
        <v>59</v>
      </c>
      <c r="C56" s="435"/>
      <c r="D56" s="435"/>
      <c r="E56" s="435"/>
      <c r="F56" s="435"/>
      <c r="G56" s="435"/>
      <c r="H56" s="196" t="s">
        <v>60</v>
      </c>
      <c r="I56" s="172" t="s">
        <v>61</v>
      </c>
      <c r="J56" s="228" t="s">
        <v>318</v>
      </c>
      <c r="K56" s="164">
        <f>вспомогательная!K58</f>
        <v>44491563.960000001</v>
      </c>
      <c r="L56" s="164">
        <f>вспомогательная!L58</f>
        <v>46212701.960000001</v>
      </c>
      <c r="M56" s="164">
        <f>вспомогательная!M58</f>
        <v>47734667.960000001</v>
      </c>
      <c r="N56" s="191" t="s">
        <v>21</v>
      </c>
    </row>
    <row r="57" spans="1:71" s="204" customFormat="1">
      <c r="B57" s="426"/>
      <c r="C57" s="427"/>
      <c r="D57" s="427"/>
      <c r="E57" s="427"/>
      <c r="F57" s="427"/>
      <c r="G57" s="428"/>
      <c r="H57" s="196"/>
      <c r="I57" s="172"/>
      <c r="J57" s="228" t="s">
        <v>319</v>
      </c>
      <c r="K57" s="164">
        <f>вспомогательная!K75</f>
        <v>160624</v>
      </c>
      <c r="L57" s="164">
        <f>вспомогательная!L75</f>
        <v>0</v>
      </c>
      <c r="M57" s="164">
        <f>вспомогательная!M75</f>
        <v>0</v>
      </c>
      <c r="N57" s="191"/>
      <c r="BP57" s="205"/>
      <c r="BQ57" s="205"/>
      <c r="BR57" s="205"/>
      <c r="BS57" s="205"/>
    </row>
    <row r="58" spans="1:71" s="204" customFormat="1" hidden="1">
      <c r="B58" s="173"/>
      <c r="C58" s="174"/>
      <c r="D58" s="174"/>
      <c r="E58" s="174"/>
      <c r="F58" s="174"/>
      <c r="G58" s="174"/>
      <c r="H58" s="196"/>
      <c r="I58" s="172"/>
      <c r="J58" s="214"/>
      <c r="K58" s="194"/>
      <c r="L58" s="194"/>
      <c r="M58" s="194"/>
      <c r="N58" s="191"/>
      <c r="BP58" s="205"/>
      <c r="BQ58" s="205"/>
      <c r="BR58" s="205"/>
      <c r="BS58" s="205"/>
    </row>
    <row r="59" spans="1:71" s="204" customFormat="1" hidden="1">
      <c r="B59" s="173"/>
      <c r="C59" s="174"/>
      <c r="D59" s="174"/>
      <c r="E59" s="174"/>
      <c r="F59" s="174"/>
      <c r="G59" s="174"/>
      <c r="H59" s="196"/>
      <c r="I59" s="172"/>
      <c r="J59" s="214"/>
      <c r="K59" s="194"/>
      <c r="L59" s="194"/>
      <c r="M59" s="194"/>
      <c r="N59" s="191"/>
      <c r="BP59" s="205"/>
      <c r="BQ59" s="205"/>
      <c r="BR59" s="205"/>
      <c r="BS59" s="205"/>
    </row>
    <row r="60" spans="1:71" s="227" customFormat="1">
      <c r="A60" s="204"/>
      <c r="B60" s="441" t="s">
        <v>62</v>
      </c>
      <c r="C60" s="442"/>
      <c r="D60" s="442"/>
      <c r="E60" s="442"/>
      <c r="F60" s="442"/>
      <c r="G60" s="442"/>
      <c r="H60" s="224" t="s">
        <v>63</v>
      </c>
      <c r="I60" s="225" t="s">
        <v>64</v>
      </c>
      <c r="J60" s="226"/>
      <c r="K60" s="45">
        <f>K61</f>
        <v>1800</v>
      </c>
      <c r="L60" s="45">
        <f t="shared" ref="L60:M60" si="9">L61</f>
        <v>1800</v>
      </c>
      <c r="M60" s="45">
        <f t="shared" si="9"/>
        <v>0</v>
      </c>
      <c r="N60" s="55" t="s">
        <v>21</v>
      </c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</row>
    <row r="61" spans="1:71" s="204" customFormat="1">
      <c r="B61" s="68"/>
      <c r="C61" s="39"/>
      <c r="D61" s="39"/>
      <c r="E61" s="39"/>
      <c r="F61" s="39"/>
      <c r="G61" s="39"/>
      <c r="H61" s="229"/>
      <c r="I61" s="230"/>
      <c r="J61" s="228">
        <v>266</v>
      </c>
      <c r="K61" s="169">
        <f>вспомогательная!K92</f>
        <v>1800</v>
      </c>
      <c r="L61" s="169">
        <f>вспомогательная!L92</f>
        <v>1800</v>
      </c>
      <c r="M61" s="169">
        <f>вспомогательная!M92</f>
        <v>0</v>
      </c>
      <c r="N61" s="56"/>
    </row>
    <row r="62" spans="1:71" s="204" customFormat="1" hidden="1">
      <c r="B62" s="68"/>
      <c r="C62" s="39"/>
      <c r="D62" s="39"/>
      <c r="E62" s="39"/>
      <c r="F62" s="39"/>
      <c r="G62" s="39"/>
      <c r="H62" s="229"/>
      <c r="I62" s="230"/>
      <c r="J62" s="214"/>
      <c r="K62" s="46"/>
      <c r="L62" s="46"/>
      <c r="M62" s="46"/>
      <c r="N62" s="56"/>
    </row>
    <row r="63" spans="1:71" s="227" customFormat="1" ht="24" customHeight="1">
      <c r="A63" s="204"/>
      <c r="B63" s="443" t="s">
        <v>65</v>
      </c>
      <c r="C63" s="444"/>
      <c r="D63" s="444"/>
      <c r="E63" s="444"/>
      <c r="F63" s="444"/>
      <c r="G63" s="444"/>
      <c r="H63" s="224" t="s">
        <v>66</v>
      </c>
      <c r="I63" s="225" t="s">
        <v>67</v>
      </c>
      <c r="J63" s="226"/>
      <c r="K63" s="45">
        <f>K64+K74</f>
        <v>13484959.280000001</v>
      </c>
      <c r="L63" s="45">
        <f>L64+L74</f>
        <v>13956234.280000001</v>
      </c>
      <c r="M63" s="45">
        <f>M64+M74</f>
        <v>14415868.280000001</v>
      </c>
      <c r="N63" s="55" t="s">
        <v>21</v>
      </c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04"/>
      <c r="BN63" s="204"/>
      <c r="BO63" s="204"/>
    </row>
    <row r="64" spans="1:71" s="231" customFormat="1">
      <c r="B64" s="445" t="s">
        <v>68</v>
      </c>
      <c r="C64" s="446"/>
      <c r="D64" s="446"/>
      <c r="E64" s="446"/>
      <c r="F64" s="446"/>
      <c r="G64" s="446"/>
      <c r="H64" s="232" t="s">
        <v>69</v>
      </c>
      <c r="I64" s="233" t="s">
        <v>67</v>
      </c>
      <c r="J64" s="234"/>
      <c r="K64" s="77">
        <f>K65</f>
        <v>13484959.280000001</v>
      </c>
      <c r="L64" s="77">
        <f t="shared" ref="L64:M64" si="10">L65</f>
        <v>13956234.280000001</v>
      </c>
      <c r="M64" s="77">
        <f t="shared" si="10"/>
        <v>14415868.280000001</v>
      </c>
      <c r="N64" s="78" t="s">
        <v>21</v>
      </c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</row>
    <row r="65" spans="1:67">
      <c r="B65" s="426"/>
      <c r="C65" s="427"/>
      <c r="D65" s="427"/>
      <c r="E65" s="427"/>
      <c r="F65" s="427"/>
      <c r="G65" s="428"/>
      <c r="H65" s="236"/>
      <c r="I65" s="237"/>
      <c r="J65" s="228" t="s">
        <v>332</v>
      </c>
      <c r="K65" s="164">
        <f>вспомогательная!K96</f>
        <v>13484959.280000001</v>
      </c>
      <c r="L65" s="164">
        <f>вспомогательная!L96</f>
        <v>13956234.280000001</v>
      </c>
      <c r="M65" s="164">
        <f>вспомогательная!M96</f>
        <v>14415868.280000001</v>
      </c>
      <c r="N65" s="191"/>
    </row>
    <row r="66" spans="1:67" hidden="1">
      <c r="B66" s="187"/>
      <c r="C66" s="188"/>
      <c r="D66" s="188"/>
      <c r="E66" s="188"/>
      <c r="F66" s="188"/>
      <c r="G66" s="189"/>
      <c r="H66" s="236"/>
      <c r="I66" s="237"/>
      <c r="J66" s="228"/>
      <c r="K66" s="164"/>
      <c r="L66" s="164"/>
      <c r="M66" s="164"/>
      <c r="N66" s="191"/>
    </row>
    <row r="67" spans="1:67" hidden="1">
      <c r="B67" s="187"/>
      <c r="C67" s="188"/>
      <c r="D67" s="188"/>
      <c r="E67" s="188"/>
      <c r="F67" s="188"/>
      <c r="G67" s="189"/>
      <c r="H67" s="236"/>
      <c r="I67" s="237"/>
      <c r="J67" s="214"/>
      <c r="K67" s="194"/>
      <c r="L67" s="194"/>
      <c r="M67" s="194"/>
      <c r="N67" s="191"/>
    </row>
    <row r="68" spans="1:67" hidden="1">
      <c r="B68" s="426"/>
      <c r="C68" s="427"/>
      <c r="D68" s="427"/>
      <c r="E68" s="427"/>
      <c r="F68" s="427"/>
      <c r="G68" s="428"/>
      <c r="H68" s="236"/>
      <c r="I68" s="237"/>
      <c r="J68" s="228"/>
      <c r="K68" s="164"/>
      <c r="L68" s="164"/>
      <c r="M68" s="164"/>
      <c r="N68" s="191"/>
    </row>
    <row r="69" spans="1:67" hidden="1">
      <c r="B69" s="426"/>
      <c r="C69" s="427"/>
      <c r="D69" s="427"/>
      <c r="E69" s="427"/>
      <c r="F69" s="427"/>
      <c r="G69" s="428"/>
      <c r="H69" s="236"/>
      <c r="I69" s="237"/>
      <c r="J69" s="214"/>
      <c r="K69" s="194"/>
      <c r="L69" s="194"/>
      <c r="M69" s="194"/>
      <c r="N69" s="191"/>
    </row>
    <row r="70" spans="1:67" hidden="1">
      <c r="B70" s="173"/>
      <c r="C70" s="174"/>
      <c r="D70" s="174"/>
      <c r="E70" s="174"/>
      <c r="F70" s="174"/>
      <c r="G70" s="174"/>
      <c r="H70" s="236"/>
      <c r="I70" s="237"/>
      <c r="J70" s="228"/>
      <c r="K70" s="164"/>
      <c r="L70" s="164"/>
      <c r="M70" s="164"/>
      <c r="N70" s="191"/>
    </row>
    <row r="71" spans="1:67" hidden="1">
      <c r="B71" s="173"/>
      <c r="C71" s="174"/>
      <c r="D71" s="174"/>
      <c r="E71" s="174"/>
      <c r="F71" s="174"/>
      <c r="G71" s="174"/>
      <c r="H71" s="236"/>
      <c r="I71" s="237"/>
      <c r="J71" s="214"/>
      <c r="K71" s="194"/>
      <c r="L71" s="194"/>
      <c r="M71" s="194"/>
      <c r="N71" s="191"/>
    </row>
    <row r="72" spans="1:67" hidden="1">
      <c r="B72" s="173"/>
      <c r="C72" s="174"/>
      <c r="D72" s="174"/>
      <c r="E72" s="174"/>
      <c r="F72" s="174"/>
      <c r="G72" s="174"/>
      <c r="H72" s="236"/>
      <c r="I72" s="237"/>
      <c r="J72" s="228"/>
      <c r="K72" s="164"/>
      <c r="L72" s="164"/>
      <c r="M72" s="164"/>
      <c r="N72" s="191"/>
    </row>
    <row r="73" spans="1:67" hidden="1">
      <c r="B73" s="173"/>
      <c r="C73" s="174"/>
      <c r="D73" s="174"/>
      <c r="E73" s="174"/>
      <c r="F73" s="174"/>
      <c r="G73" s="174"/>
      <c r="H73" s="236"/>
      <c r="I73" s="237"/>
      <c r="J73" s="214"/>
      <c r="K73" s="194"/>
      <c r="L73" s="194"/>
      <c r="M73" s="194"/>
      <c r="N73" s="191"/>
    </row>
    <row r="74" spans="1:67" s="231" customFormat="1">
      <c r="B74" s="439" t="s">
        <v>70</v>
      </c>
      <c r="C74" s="440"/>
      <c r="D74" s="440"/>
      <c r="E74" s="440"/>
      <c r="F74" s="440"/>
      <c r="G74" s="440"/>
      <c r="H74" s="234" t="s">
        <v>71</v>
      </c>
      <c r="I74" s="78" t="s">
        <v>67</v>
      </c>
      <c r="J74" s="234"/>
      <c r="K74" s="77">
        <f>K75+K76+K77</f>
        <v>0</v>
      </c>
      <c r="L74" s="77">
        <f t="shared" ref="L74:M74" si="11">L75+L76+L77</f>
        <v>0</v>
      </c>
      <c r="M74" s="77">
        <f t="shared" si="11"/>
        <v>0</v>
      </c>
      <c r="N74" s="78" t="s">
        <v>21</v>
      </c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</row>
    <row r="75" spans="1:67" hidden="1">
      <c r="B75" s="426"/>
      <c r="C75" s="427"/>
      <c r="D75" s="427"/>
      <c r="E75" s="427"/>
      <c r="F75" s="427"/>
      <c r="G75" s="428"/>
      <c r="H75" s="238"/>
      <c r="I75" s="239"/>
      <c r="J75" s="214"/>
      <c r="K75" s="194"/>
      <c r="L75" s="194"/>
      <c r="M75" s="194"/>
      <c r="N75" s="191"/>
    </row>
    <row r="76" spans="1:67" hidden="1">
      <c r="B76" s="426"/>
      <c r="C76" s="427"/>
      <c r="D76" s="427"/>
      <c r="E76" s="427"/>
      <c r="F76" s="427"/>
      <c r="G76" s="428"/>
      <c r="H76" s="236"/>
      <c r="I76" s="237"/>
      <c r="J76" s="214"/>
      <c r="K76" s="194"/>
      <c r="L76" s="194"/>
      <c r="M76" s="194"/>
      <c r="N76" s="191"/>
    </row>
    <row r="77" spans="1:67" hidden="1">
      <c r="B77" s="426"/>
      <c r="C77" s="427"/>
      <c r="D77" s="427"/>
      <c r="E77" s="427"/>
      <c r="F77" s="427"/>
      <c r="G77" s="428"/>
      <c r="H77" s="236"/>
      <c r="I77" s="237"/>
      <c r="J77" s="214"/>
      <c r="K77" s="194"/>
      <c r="L77" s="194"/>
      <c r="M77" s="194"/>
      <c r="N77" s="191"/>
    </row>
    <row r="78" spans="1:67" s="227" customFormat="1">
      <c r="A78" s="204"/>
      <c r="B78" s="432" t="s">
        <v>72</v>
      </c>
      <c r="C78" s="433"/>
      <c r="D78" s="433"/>
      <c r="E78" s="433"/>
      <c r="F78" s="433"/>
      <c r="G78" s="433"/>
      <c r="H78" s="224" t="s">
        <v>73</v>
      </c>
      <c r="I78" s="225" t="s">
        <v>74</v>
      </c>
      <c r="J78" s="226"/>
      <c r="K78" s="45">
        <f>K79+K81+K83</f>
        <v>2157232</v>
      </c>
      <c r="L78" s="45">
        <f>L79+L81+L83</f>
        <v>2147232</v>
      </c>
      <c r="M78" s="45">
        <f>M79+M81+M83</f>
        <v>2147232</v>
      </c>
      <c r="N78" s="55" t="s">
        <v>21</v>
      </c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</row>
    <row r="79" spans="1:67" s="231" customFormat="1">
      <c r="B79" s="424" t="s">
        <v>75</v>
      </c>
      <c r="C79" s="425"/>
      <c r="D79" s="425"/>
      <c r="E79" s="425"/>
      <c r="F79" s="425"/>
      <c r="G79" s="425"/>
      <c r="H79" s="232" t="s">
        <v>76</v>
      </c>
      <c r="I79" s="233" t="s">
        <v>77</v>
      </c>
      <c r="J79" s="234"/>
      <c r="K79" s="77">
        <f>K80</f>
        <v>2147232</v>
      </c>
      <c r="L79" s="77">
        <f t="shared" ref="L79:M79" si="12">L80</f>
        <v>2147232</v>
      </c>
      <c r="M79" s="77">
        <f t="shared" si="12"/>
        <v>2147232</v>
      </c>
      <c r="N79" s="78" t="s">
        <v>21</v>
      </c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</row>
    <row r="80" spans="1:67">
      <c r="B80" s="426"/>
      <c r="C80" s="427"/>
      <c r="D80" s="427"/>
      <c r="E80" s="427"/>
      <c r="F80" s="427"/>
      <c r="G80" s="428"/>
      <c r="H80" s="196"/>
      <c r="I80" s="172"/>
      <c r="J80" s="228" t="s">
        <v>343</v>
      </c>
      <c r="K80" s="164">
        <f>вспомогательная!K120</f>
        <v>2147232</v>
      </c>
      <c r="L80" s="164">
        <f>вспомогательная!L120</f>
        <v>2147232</v>
      </c>
      <c r="M80" s="164">
        <f>вспомогательная!M120</f>
        <v>2147232</v>
      </c>
      <c r="N80" s="191"/>
    </row>
    <row r="81" spans="1:67" s="231" customFormat="1" ht="25.5" customHeight="1">
      <c r="B81" s="424" t="s">
        <v>78</v>
      </c>
      <c r="C81" s="425"/>
      <c r="D81" s="425"/>
      <c r="E81" s="425"/>
      <c r="F81" s="425"/>
      <c r="G81" s="425"/>
      <c r="H81" s="232" t="s">
        <v>79</v>
      </c>
      <c r="I81" s="233" t="s">
        <v>80</v>
      </c>
      <c r="J81" s="234"/>
      <c r="K81" s="77">
        <f>K82</f>
        <v>0</v>
      </c>
      <c r="L81" s="77">
        <f t="shared" ref="L81:M81" si="13">L82</f>
        <v>0</v>
      </c>
      <c r="M81" s="77">
        <f t="shared" si="13"/>
        <v>0</v>
      </c>
      <c r="N81" s="78" t="s">
        <v>21</v>
      </c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</row>
    <row r="82" spans="1:67" hidden="1">
      <c r="B82" s="426"/>
      <c r="C82" s="427"/>
      <c r="D82" s="427"/>
      <c r="E82" s="427"/>
      <c r="F82" s="427"/>
      <c r="G82" s="428"/>
      <c r="H82" s="196"/>
      <c r="I82" s="172"/>
      <c r="J82" s="214"/>
      <c r="K82" s="194"/>
      <c r="L82" s="194"/>
      <c r="M82" s="194"/>
      <c r="N82" s="191"/>
    </row>
    <row r="83" spans="1:67" s="231" customFormat="1" ht="21.75" customHeight="1">
      <c r="B83" s="424" t="s">
        <v>81</v>
      </c>
      <c r="C83" s="425"/>
      <c r="D83" s="425"/>
      <c r="E83" s="425"/>
      <c r="F83" s="425"/>
      <c r="G83" s="425"/>
      <c r="H83" s="232" t="s">
        <v>82</v>
      </c>
      <c r="I83" s="233" t="s">
        <v>83</v>
      </c>
      <c r="J83" s="234"/>
      <c r="K83" s="77">
        <f>K87</f>
        <v>10000</v>
      </c>
      <c r="L83" s="77">
        <f t="shared" ref="L83:M83" si="14">L87</f>
        <v>0</v>
      </c>
      <c r="M83" s="77">
        <f t="shared" si="14"/>
        <v>0</v>
      </c>
      <c r="N83" s="78" t="s">
        <v>21</v>
      </c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</row>
    <row r="84" spans="1:67">
      <c r="B84" s="436" t="s">
        <v>377</v>
      </c>
      <c r="C84" s="437"/>
      <c r="D84" s="437"/>
      <c r="E84" s="437"/>
      <c r="F84" s="437"/>
      <c r="G84" s="438"/>
      <c r="H84" s="224">
        <v>2400</v>
      </c>
      <c r="I84" s="225"/>
      <c r="J84" s="226"/>
      <c r="K84" s="45"/>
      <c r="L84" s="45"/>
      <c r="M84" s="45"/>
      <c r="N84" s="55"/>
    </row>
    <row r="85" spans="1:67">
      <c r="B85" s="413" t="s">
        <v>378</v>
      </c>
      <c r="C85" s="430"/>
      <c r="D85" s="430"/>
      <c r="E85" s="430"/>
      <c r="F85" s="430"/>
      <c r="G85" s="431"/>
      <c r="H85" s="295">
        <v>2410</v>
      </c>
      <c r="I85" s="172"/>
      <c r="J85" s="293"/>
      <c r="K85" s="294"/>
      <c r="L85" s="294"/>
      <c r="M85" s="294"/>
      <c r="N85" s="292"/>
    </row>
    <row r="86" spans="1:67">
      <c r="B86" s="413" t="s">
        <v>379</v>
      </c>
      <c r="C86" s="430"/>
      <c r="D86" s="430"/>
      <c r="E86" s="430"/>
      <c r="F86" s="430"/>
      <c r="G86" s="431"/>
      <c r="H86" s="295">
        <v>2420</v>
      </c>
      <c r="I86" s="172"/>
      <c r="J86" s="293"/>
      <c r="K86" s="294"/>
      <c r="L86" s="294"/>
      <c r="M86" s="294"/>
      <c r="N86" s="292"/>
    </row>
    <row r="87" spans="1:67">
      <c r="B87" s="413" t="s">
        <v>607</v>
      </c>
      <c r="C87" s="430"/>
      <c r="D87" s="430"/>
      <c r="E87" s="430"/>
      <c r="F87" s="430"/>
      <c r="G87" s="431"/>
      <c r="H87" s="295"/>
      <c r="I87" s="172"/>
      <c r="J87" s="228">
        <v>295</v>
      </c>
      <c r="K87" s="183">
        <f>вспомогательная!K126</f>
        <v>10000</v>
      </c>
      <c r="L87" s="294"/>
      <c r="M87" s="294"/>
      <c r="N87" s="292"/>
    </row>
    <row r="88" spans="1:67" s="227" customFormat="1">
      <c r="A88" s="204"/>
      <c r="B88" s="432" t="s">
        <v>84</v>
      </c>
      <c r="C88" s="433"/>
      <c r="D88" s="433"/>
      <c r="E88" s="433"/>
      <c r="F88" s="433"/>
      <c r="G88" s="433"/>
      <c r="H88" s="224" t="s">
        <v>85</v>
      </c>
      <c r="I88" s="225" t="s">
        <v>21</v>
      </c>
      <c r="J88" s="226"/>
      <c r="K88" s="45">
        <f>K89</f>
        <v>0</v>
      </c>
      <c r="L88" s="45">
        <f t="shared" ref="L88:M88" si="15">L89</f>
        <v>0</v>
      </c>
      <c r="M88" s="45">
        <f t="shared" si="15"/>
        <v>0</v>
      </c>
      <c r="N88" s="55" t="s">
        <v>21</v>
      </c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</row>
    <row r="89" spans="1:67" ht="40.5" customHeight="1">
      <c r="B89" s="434" t="s">
        <v>86</v>
      </c>
      <c r="C89" s="435"/>
      <c r="D89" s="435"/>
      <c r="E89" s="435"/>
      <c r="F89" s="435"/>
      <c r="G89" s="435"/>
      <c r="H89" s="196" t="s">
        <v>87</v>
      </c>
      <c r="I89" s="172" t="s">
        <v>88</v>
      </c>
      <c r="J89" s="214"/>
      <c r="K89" s="194"/>
      <c r="L89" s="194"/>
      <c r="M89" s="194"/>
      <c r="N89" s="191" t="s">
        <v>21</v>
      </c>
    </row>
    <row r="90" spans="1:67" s="227" customFormat="1">
      <c r="A90" s="204"/>
      <c r="B90" s="432" t="s">
        <v>89</v>
      </c>
      <c r="C90" s="433"/>
      <c r="D90" s="433"/>
      <c r="E90" s="433"/>
      <c r="F90" s="433"/>
      <c r="G90" s="433"/>
      <c r="H90" s="224" t="s">
        <v>90</v>
      </c>
      <c r="I90" s="225" t="s">
        <v>21</v>
      </c>
      <c r="J90" s="226"/>
      <c r="K90" s="45">
        <f>K91+K93+K95+K97</f>
        <v>21291807.09</v>
      </c>
      <c r="L90" s="45">
        <f>L91+L93+L95+L97</f>
        <v>20541811.760000002</v>
      </c>
      <c r="M90" s="45">
        <f>M91+M93+M95+M97</f>
        <v>22023509.760000002</v>
      </c>
      <c r="N90" s="55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</row>
    <row r="91" spans="1:67" s="231" customFormat="1">
      <c r="B91" s="424" t="s">
        <v>91</v>
      </c>
      <c r="C91" s="425"/>
      <c r="D91" s="425"/>
      <c r="E91" s="425"/>
      <c r="F91" s="425"/>
      <c r="G91" s="425"/>
      <c r="H91" s="232" t="s">
        <v>92</v>
      </c>
      <c r="I91" s="233" t="s">
        <v>93</v>
      </c>
      <c r="J91" s="234"/>
      <c r="K91" s="77">
        <f>K92</f>
        <v>0</v>
      </c>
      <c r="L91" s="77">
        <f t="shared" ref="L91:M91" si="16">L92</f>
        <v>0</v>
      </c>
      <c r="M91" s="77">
        <f t="shared" si="16"/>
        <v>0</v>
      </c>
      <c r="N91" s="78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</row>
    <row r="92" spans="1:67">
      <c r="B92" s="426"/>
      <c r="C92" s="427"/>
      <c r="D92" s="427"/>
      <c r="E92" s="427"/>
      <c r="F92" s="427"/>
      <c r="G92" s="428"/>
      <c r="H92" s="196"/>
      <c r="I92" s="172"/>
      <c r="J92" s="214"/>
      <c r="K92" s="194"/>
      <c r="L92" s="194"/>
      <c r="M92" s="194"/>
      <c r="N92" s="191"/>
    </row>
    <row r="93" spans="1:67" s="231" customFormat="1" ht="28.5" customHeight="1">
      <c r="B93" s="424" t="s">
        <v>383</v>
      </c>
      <c r="C93" s="425"/>
      <c r="D93" s="425"/>
      <c r="E93" s="425"/>
      <c r="F93" s="425"/>
      <c r="G93" s="425"/>
      <c r="H93" s="234">
        <v>2620</v>
      </c>
      <c r="I93" s="78">
        <v>247</v>
      </c>
      <c r="J93" s="234"/>
      <c r="K93" s="77">
        <f>K94</f>
        <v>3731281</v>
      </c>
      <c r="L93" s="77">
        <f t="shared" ref="L93:M93" si="17">L94</f>
        <v>3794724</v>
      </c>
      <c r="M93" s="77">
        <f t="shared" si="17"/>
        <v>3747129</v>
      </c>
      <c r="N93" s="78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</row>
    <row r="94" spans="1:67" ht="15.75" customHeight="1">
      <c r="B94" s="426"/>
      <c r="C94" s="427"/>
      <c r="D94" s="427"/>
      <c r="E94" s="427"/>
      <c r="F94" s="427"/>
      <c r="G94" s="428"/>
      <c r="H94" s="240"/>
      <c r="I94" s="241"/>
      <c r="J94" s="214">
        <v>223</v>
      </c>
      <c r="K94" s="194">
        <f>вспомогательная!K139+вспомогательная!K140</f>
        <v>3731281</v>
      </c>
      <c r="L94" s="343">
        <f>вспомогательная!L139+вспомогательная!L140</f>
        <v>3794724</v>
      </c>
      <c r="M94" s="343">
        <f>вспомогательная!M139+вспомогательная!M140</f>
        <v>3747129</v>
      </c>
      <c r="N94" s="191"/>
    </row>
    <row r="95" spans="1:67" s="231" customFormat="1" ht="24" customHeight="1">
      <c r="B95" s="424" t="s">
        <v>94</v>
      </c>
      <c r="C95" s="425"/>
      <c r="D95" s="425"/>
      <c r="E95" s="425"/>
      <c r="F95" s="425"/>
      <c r="G95" s="425"/>
      <c r="H95" s="242" t="s">
        <v>95</v>
      </c>
      <c r="I95" s="243" t="s">
        <v>96</v>
      </c>
      <c r="J95" s="234"/>
      <c r="K95" s="77">
        <f>K96</f>
        <v>0</v>
      </c>
      <c r="L95" s="77">
        <f t="shared" ref="L95:M95" si="18">L96</f>
        <v>0</v>
      </c>
      <c r="M95" s="77">
        <f t="shared" si="18"/>
        <v>0</v>
      </c>
      <c r="N95" s="78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</row>
    <row r="96" spans="1:67">
      <c r="B96" s="426"/>
      <c r="C96" s="427"/>
      <c r="D96" s="427"/>
      <c r="E96" s="427"/>
      <c r="F96" s="427"/>
      <c r="G96" s="428"/>
      <c r="H96" s="240"/>
      <c r="I96" s="241"/>
      <c r="J96" s="228" t="s">
        <v>314</v>
      </c>
      <c r="K96" s="164"/>
      <c r="L96" s="164"/>
      <c r="M96" s="164"/>
      <c r="N96" s="191"/>
    </row>
    <row r="97" spans="1:71" s="231" customFormat="1">
      <c r="B97" s="420" t="s">
        <v>97</v>
      </c>
      <c r="C97" s="421"/>
      <c r="D97" s="421"/>
      <c r="E97" s="421"/>
      <c r="F97" s="421"/>
      <c r="G97" s="421"/>
      <c r="H97" s="242" t="s">
        <v>98</v>
      </c>
      <c r="I97" s="243" t="s">
        <v>99</v>
      </c>
      <c r="J97" s="234"/>
      <c r="K97" s="77">
        <f>SUM(K98:K109)</f>
        <v>17560526.09</v>
      </c>
      <c r="L97" s="77">
        <f t="shared" ref="L97:N97" si="19">SUM(L98:L109)</f>
        <v>16747087.760000002</v>
      </c>
      <c r="M97" s="77">
        <f t="shared" si="19"/>
        <v>18276380.760000002</v>
      </c>
      <c r="N97" s="235">
        <f t="shared" si="19"/>
        <v>0</v>
      </c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</row>
    <row r="98" spans="1:71" s="204" customFormat="1">
      <c r="B98" s="422" t="s">
        <v>350</v>
      </c>
      <c r="C98" s="423"/>
      <c r="D98" s="423"/>
      <c r="E98" s="423"/>
      <c r="F98" s="423"/>
      <c r="G98" s="423"/>
      <c r="H98" s="236"/>
      <c r="I98" s="237"/>
      <c r="J98" s="228" t="s">
        <v>310</v>
      </c>
      <c r="K98" s="194">
        <f>вспомогательная!K153</f>
        <v>71889.119999999995</v>
      </c>
      <c r="L98" s="194">
        <f>вспомогательная!L153</f>
        <v>71889.119999999995</v>
      </c>
      <c r="M98" s="194">
        <f>вспомогательная!M153</f>
        <v>71889.119999999995</v>
      </c>
      <c r="N98" s="191"/>
      <c r="BP98" s="205"/>
      <c r="BQ98" s="205"/>
      <c r="BR98" s="205"/>
      <c r="BS98" s="205"/>
    </row>
    <row r="99" spans="1:71" s="244" customFormat="1" hidden="1">
      <c r="A99" s="204"/>
      <c r="B99" s="429"/>
      <c r="C99" s="414"/>
      <c r="D99" s="414"/>
      <c r="E99" s="414"/>
      <c r="F99" s="414"/>
      <c r="G99" s="415"/>
      <c r="H99" s="236"/>
      <c r="I99" s="237"/>
      <c r="J99" s="228" t="s">
        <v>311</v>
      </c>
      <c r="K99" s="194">
        <f>вспомогательная!K171</f>
        <v>0</v>
      </c>
      <c r="L99" s="194">
        <f>вспомогательная!L171</f>
        <v>0</v>
      </c>
      <c r="M99" s="194">
        <f>вспомогательная!M171</f>
        <v>0</v>
      </c>
      <c r="N99" s="191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5"/>
      <c r="BQ99" s="205"/>
      <c r="BR99" s="205"/>
      <c r="BS99" s="205"/>
    </row>
    <row r="100" spans="1:71" s="244" customFormat="1">
      <c r="A100" s="204"/>
      <c r="B100" s="429" t="s">
        <v>351</v>
      </c>
      <c r="C100" s="414"/>
      <c r="D100" s="414"/>
      <c r="E100" s="414"/>
      <c r="F100" s="414"/>
      <c r="G100" s="415"/>
      <c r="H100" s="236"/>
      <c r="I100" s="237"/>
      <c r="J100" s="228" t="s">
        <v>312</v>
      </c>
      <c r="K100" s="182">
        <f>вспомогательная!K175</f>
        <v>870363</v>
      </c>
      <c r="L100" s="182">
        <f>вспомогательная!L175</f>
        <v>901787</v>
      </c>
      <c r="M100" s="182">
        <f>вспомогательная!M175</f>
        <v>931080</v>
      </c>
      <c r="N100" s="191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5"/>
      <c r="BQ100" s="205"/>
      <c r="BR100" s="205"/>
      <c r="BS100" s="205"/>
    </row>
    <row r="101" spans="1:71" s="244" customFormat="1">
      <c r="A101" s="204"/>
      <c r="B101" s="195" t="s">
        <v>352</v>
      </c>
      <c r="C101" s="185"/>
      <c r="D101" s="185"/>
      <c r="E101" s="185"/>
      <c r="F101" s="185"/>
      <c r="G101" s="186"/>
      <c r="H101" s="236"/>
      <c r="I101" s="237"/>
      <c r="J101" s="228" t="s">
        <v>313</v>
      </c>
      <c r="K101" s="194">
        <f>вспомогательная!K193</f>
        <v>1273754.6099999999</v>
      </c>
      <c r="L101" s="194">
        <f>вспомогательная!L193</f>
        <v>650797.72</v>
      </c>
      <c r="M101" s="194">
        <f>вспомогательная!M193</f>
        <v>2150797.7199999997</v>
      </c>
      <c r="N101" s="191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5"/>
      <c r="BQ101" s="205"/>
      <c r="BR101" s="205"/>
      <c r="BS101" s="205"/>
    </row>
    <row r="102" spans="1:71" s="244" customFormat="1">
      <c r="A102" s="204"/>
      <c r="B102" s="429" t="s">
        <v>353</v>
      </c>
      <c r="C102" s="414"/>
      <c r="D102" s="414"/>
      <c r="E102" s="414"/>
      <c r="F102" s="414"/>
      <c r="G102" s="415"/>
      <c r="H102" s="236"/>
      <c r="I102" s="237"/>
      <c r="J102" s="228" t="s">
        <v>314</v>
      </c>
      <c r="K102" s="194">
        <f>вспомогательная!K211</f>
        <v>1119867</v>
      </c>
      <c r="L102" s="194">
        <f>вспомогательная!L211</f>
        <v>1233404</v>
      </c>
      <c r="M102" s="194">
        <f>вспомогательная!M211</f>
        <v>1233404</v>
      </c>
      <c r="N102" s="191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5"/>
      <c r="BQ102" s="205"/>
      <c r="BR102" s="205"/>
      <c r="BS102" s="205"/>
    </row>
    <row r="103" spans="1:71" s="244" customFormat="1">
      <c r="A103" s="204"/>
      <c r="B103" s="429" t="s">
        <v>354</v>
      </c>
      <c r="C103" s="414"/>
      <c r="D103" s="414"/>
      <c r="E103" s="414"/>
      <c r="F103" s="414"/>
      <c r="G103" s="415"/>
      <c r="H103" s="236"/>
      <c r="I103" s="237"/>
      <c r="J103" s="228">
        <v>228</v>
      </c>
      <c r="K103" s="194">
        <f>вспомогательная!K229</f>
        <v>0</v>
      </c>
      <c r="L103" s="194">
        <f>вспомогательная!L229</f>
        <v>0</v>
      </c>
      <c r="M103" s="194">
        <f>вспомогательная!M229</f>
        <v>0</v>
      </c>
      <c r="N103" s="191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5"/>
      <c r="BQ103" s="205"/>
      <c r="BR103" s="205"/>
      <c r="BS103" s="205"/>
    </row>
    <row r="104" spans="1:71" s="244" customFormat="1">
      <c r="A104" s="204"/>
      <c r="B104" s="429" t="s">
        <v>355</v>
      </c>
      <c r="C104" s="414"/>
      <c r="D104" s="414"/>
      <c r="E104" s="414"/>
      <c r="F104" s="414"/>
      <c r="G104" s="415"/>
      <c r="H104" s="236"/>
      <c r="I104" s="237"/>
      <c r="J104" s="228" t="s">
        <v>315</v>
      </c>
      <c r="K104" s="194">
        <f>вспомогательная!K232</f>
        <v>54995.199999999997</v>
      </c>
      <c r="L104" s="194">
        <f>вспомогательная!L232</f>
        <v>54995.199999999997</v>
      </c>
      <c r="M104" s="194">
        <f>вспомогательная!M232</f>
        <v>54995.199999999997</v>
      </c>
      <c r="N104" s="191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5"/>
      <c r="BQ104" s="205"/>
      <c r="BR104" s="205"/>
      <c r="BS104" s="205"/>
    </row>
    <row r="105" spans="1:71" s="244" customFormat="1" ht="22.5" customHeight="1">
      <c r="A105" s="204"/>
      <c r="B105" s="413" t="s">
        <v>596</v>
      </c>
      <c r="C105" s="430"/>
      <c r="D105" s="430"/>
      <c r="E105" s="430"/>
      <c r="F105" s="430"/>
      <c r="G105" s="431"/>
      <c r="H105" s="236"/>
      <c r="I105" s="237"/>
      <c r="J105" s="228">
        <v>341</v>
      </c>
      <c r="K105" s="194">
        <f>вспомогательная!K244</f>
        <v>1281.49</v>
      </c>
      <c r="L105" s="343">
        <f>вспомогательная!L244</f>
        <v>1281.49</v>
      </c>
      <c r="M105" s="343">
        <f>вспомогательная!M244</f>
        <v>1281.49</v>
      </c>
      <c r="N105" s="191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5"/>
      <c r="BQ105" s="205"/>
      <c r="BR105" s="205"/>
      <c r="BS105" s="205"/>
    </row>
    <row r="106" spans="1:71" s="244" customFormat="1">
      <c r="A106" s="204"/>
      <c r="B106" s="429" t="s">
        <v>595</v>
      </c>
      <c r="C106" s="414"/>
      <c r="D106" s="414"/>
      <c r="E106" s="414"/>
      <c r="F106" s="414"/>
      <c r="G106" s="415"/>
      <c r="H106" s="236"/>
      <c r="I106" s="237"/>
      <c r="J106" s="228">
        <v>342</v>
      </c>
      <c r="K106" s="194">
        <f>вспомогательная!K255</f>
        <v>13643135.439999999</v>
      </c>
      <c r="L106" s="194">
        <f>вспомогательная!L255</f>
        <v>13376693</v>
      </c>
      <c r="M106" s="194">
        <f>вспомогательная!M255</f>
        <v>13376693</v>
      </c>
      <c r="N106" s="191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5"/>
      <c r="BQ106" s="205"/>
      <c r="BR106" s="205"/>
      <c r="BS106" s="205"/>
    </row>
    <row r="107" spans="1:71" s="244" customFormat="1">
      <c r="A107" s="204"/>
      <c r="B107" s="402" t="s">
        <v>602</v>
      </c>
      <c r="C107" s="400"/>
      <c r="D107" s="400"/>
      <c r="E107" s="400"/>
      <c r="F107" s="400"/>
      <c r="G107" s="401"/>
      <c r="H107" s="404"/>
      <c r="I107" s="405"/>
      <c r="J107" s="228">
        <v>344</v>
      </c>
      <c r="K107" s="406">
        <f>вспомогательная!K251</f>
        <v>75850</v>
      </c>
      <c r="L107" s="406">
        <v>0</v>
      </c>
      <c r="M107" s="406">
        <v>0</v>
      </c>
      <c r="N107" s="403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5"/>
      <c r="BQ107" s="205"/>
      <c r="BR107" s="205"/>
      <c r="BS107" s="205"/>
    </row>
    <row r="108" spans="1:71" s="244" customFormat="1">
      <c r="A108" s="204"/>
      <c r="B108" s="429" t="s">
        <v>356</v>
      </c>
      <c r="C108" s="414"/>
      <c r="D108" s="414"/>
      <c r="E108" s="414"/>
      <c r="F108" s="414"/>
      <c r="G108" s="415"/>
      <c r="H108" s="236"/>
      <c r="I108" s="237"/>
      <c r="J108" s="228" t="s">
        <v>316</v>
      </c>
      <c r="K108" s="194">
        <f>вспомогательная!K273</f>
        <v>449390.23</v>
      </c>
      <c r="L108" s="194">
        <f>вспомогательная!L273</f>
        <v>456240.23</v>
      </c>
      <c r="M108" s="194">
        <f>вспомогательная!M273</f>
        <v>456240.23</v>
      </c>
      <c r="N108" s="191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5"/>
      <c r="BQ108" s="205"/>
      <c r="BR108" s="205"/>
      <c r="BS108" s="205"/>
    </row>
    <row r="109" spans="1:71" s="244" customFormat="1">
      <c r="A109" s="204"/>
      <c r="B109" s="429" t="s">
        <v>357</v>
      </c>
      <c r="C109" s="414"/>
      <c r="D109" s="414"/>
      <c r="E109" s="414"/>
      <c r="F109" s="414"/>
      <c r="G109" s="415"/>
      <c r="H109" s="236"/>
      <c r="I109" s="237"/>
      <c r="J109" s="228" t="s">
        <v>334</v>
      </c>
      <c r="K109" s="194">
        <f>вспомогательная!K291</f>
        <v>0</v>
      </c>
      <c r="L109" s="194">
        <f>вспомогательная!L291</f>
        <v>0</v>
      </c>
      <c r="M109" s="194">
        <f>вспомогательная!M291</f>
        <v>0</v>
      </c>
      <c r="N109" s="191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5"/>
      <c r="BQ109" s="205"/>
      <c r="BR109" s="205"/>
      <c r="BS109" s="205"/>
    </row>
    <row r="110" spans="1:71">
      <c r="B110" s="429"/>
      <c r="C110" s="414"/>
      <c r="D110" s="414"/>
      <c r="E110" s="414"/>
      <c r="F110" s="414"/>
      <c r="G110" s="415"/>
      <c r="H110" s="236"/>
      <c r="I110" s="237"/>
      <c r="J110" s="214"/>
      <c r="K110" s="194"/>
      <c r="L110" s="194"/>
      <c r="M110" s="194"/>
      <c r="N110" s="191"/>
    </row>
    <row r="111" spans="1:71" s="227" customFormat="1">
      <c r="B111" s="410" t="s">
        <v>321</v>
      </c>
      <c r="C111" s="411"/>
      <c r="D111" s="411"/>
      <c r="E111" s="411"/>
      <c r="F111" s="411"/>
      <c r="G111" s="412"/>
      <c r="H111" s="245" t="s">
        <v>324</v>
      </c>
      <c r="I111" s="246" t="s">
        <v>325</v>
      </c>
      <c r="J111" s="226"/>
      <c r="K111" s="45">
        <f>K113</f>
        <v>0</v>
      </c>
      <c r="L111" s="45">
        <f t="shared" ref="L111:M111" si="20">L113</f>
        <v>0</v>
      </c>
      <c r="M111" s="45">
        <f t="shared" si="20"/>
        <v>0</v>
      </c>
      <c r="N111" s="55"/>
    </row>
    <row r="112" spans="1:71" ht="24.75" customHeight="1">
      <c r="B112" s="413" t="s">
        <v>322</v>
      </c>
      <c r="C112" s="414"/>
      <c r="D112" s="414"/>
      <c r="E112" s="414"/>
      <c r="F112" s="414"/>
      <c r="G112" s="415"/>
      <c r="H112" s="236" t="s">
        <v>326</v>
      </c>
      <c r="I112" s="237" t="s">
        <v>328</v>
      </c>
      <c r="J112" s="214"/>
      <c r="K112" s="194"/>
      <c r="L112" s="194"/>
      <c r="M112" s="194"/>
      <c r="N112" s="191"/>
    </row>
    <row r="113" spans="1:67" ht="23.25" customHeight="1">
      <c r="B113" s="413" t="s">
        <v>323</v>
      </c>
      <c r="C113" s="414"/>
      <c r="D113" s="414"/>
      <c r="E113" s="414"/>
      <c r="F113" s="414"/>
      <c r="G113" s="415"/>
      <c r="H113" s="236" t="s">
        <v>327</v>
      </c>
      <c r="I113" s="237" t="s">
        <v>329</v>
      </c>
      <c r="J113" s="228" t="s">
        <v>330</v>
      </c>
      <c r="K113" s="182">
        <f>вспомогательная!K314</f>
        <v>0</v>
      </c>
      <c r="L113" s="182">
        <f>вспомогательная!L314</f>
        <v>0</v>
      </c>
      <c r="M113" s="182">
        <f>вспомогательная!M314</f>
        <v>0</v>
      </c>
      <c r="N113" s="215"/>
    </row>
    <row r="114" spans="1:67">
      <c r="B114" s="187"/>
      <c r="C114" s="197"/>
      <c r="D114" s="197"/>
      <c r="E114" s="197"/>
      <c r="F114" s="197"/>
      <c r="G114" s="197"/>
      <c r="H114" s="236"/>
      <c r="I114" s="237"/>
      <c r="J114" s="247"/>
      <c r="K114" s="194"/>
      <c r="L114" s="194"/>
      <c r="M114" s="194"/>
      <c r="N114" s="191"/>
    </row>
    <row r="115" spans="1:67">
      <c r="B115" s="187"/>
      <c r="C115" s="197"/>
      <c r="D115" s="197"/>
      <c r="E115" s="197"/>
      <c r="F115" s="197"/>
      <c r="G115" s="197"/>
      <c r="H115" s="236"/>
      <c r="I115" s="237"/>
      <c r="J115" s="214"/>
      <c r="K115" s="194"/>
      <c r="L115" s="194"/>
      <c r="M115" s="194"/>
      <c r="N115" s="191"/>
    </row>
    <row r="116" spans="1:67" s="227" customFormat="1">
      <c r="A116" s="204"/>
      <c r="B116" s="416" t="s">
        <v>101</v>
      </c>
      <c r="C116" s="417"/>
      <c r="D116" s="417"/>
      <c r="E116" s="417"/>
      <c r="F116" s="417"/>
      <c r="G116" s="417"/>
      <c r="H116" s="248" t="s">
        <v>102</v>
      </c>
      <c r="I116" s="249" t="s">
        <v>21</v>
      </c>
      <c r="J116" s="226"/>
      <c r="K116" s="45"/>
      <c r="L116" s="45"/>
      <c r="M116" s="45"/>
      <c r="N116" s="55" t="s">
        <v>21</v>
      </c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</row>
    <row r="117" spans="1:67" ht="15.75" thickBot="1">
      <c r="B117" s="418" t="s">
        <v>103</v>
      </c>
      <c r="C117" s="419"/>
      <c r="D117" s="419"/>
      <c r="E117" s="419"/>
      <c r="F117" s="419"/>
      <c r="G117" s="419"/>
      <c r="H117" s="250" t="s">
        <v>104</v>
      </c>
      <c r="I117" s="251" t="s">
        <v>105</v>
      </c>
      <c r="J117" s="252"/>
      <c r="K117" s="58"/>
      <c r="L117" s="58"/>
      <c r="M117" s="58"/>
      <c r="N117" s="59" t="s">
        <v>21</v>
      </c>
    </row>
  </sheetData>
  <mergeCells count="137">
    <mergeCell ref="K4:N4"/>
    <mergeCell ref="K5:N5"/>
    <mergeCell ref="K6:N6"/>
    <mergeCell ref="K7:N7"/>
    <mergeCell ref="K8:L8"/>
    <mergeCell ref="M8:N8"/>
    <mergeCell ref="K2:N2"/>
    <mergeCell ref="K3:N3"/>
    <mergeCell ref="N23:N24"/>
    <mergeCell ref="B25:G25"/>
    <mergeCell ref="B26:G26"/>
    <mergeCell ref="B27:G27"/>
    <mergeCell ref="B28:G28"/>
    <mergeCell ref="B29:G29"/>
    <mergeCell ref="K9:N9"/>
    <mergeCell ref="N11:N12"/>
    <mergeCell ref="D13:J13"/>
    <mergeCell ref="D14:J14"/>
    <mergeCell ref="D15:J15"/>
    <mergeCell ref="B22:G24"/>
    <mergeCell ref="H22:H24"/>
    <mergeCell ref="I22:I24"/>
    <mergeCell ref="J22:J24"/>
    <mergeCell ref="K22:N22"/>
    <mergeCell ref="B16:D16"/>
    <mergeCell ref="B17:E17"/>
    <mergeCell ref="F17:I17"/>
    <mergeCell ref="D18:I18"/>
    <mergeCell ref="B35:G35"/>
    <mergeCell ref="B36:G36"/>
    <mergeCell ref="H36:H37"/>
    <mergeCell ref="I36:I37"/>
    <mergeCell ref="J36:J37"/>
    <mergeCell ref="K36:K37"/>
    <mergeCell ref="M30:M31"/>
    <mergeCell ref="N30:N31"/>
    <mergeCell ref="B31:G31"/>
    <mergeCell ref="B32:G32"/>
    <mergeCell ref="B33:G33"/>
    <mergeCell ref="B34:G34"/>
    <mergeCell ref="B30:G30"/>
    <mergeCell ref="H30:H31"/>
    <mergeCell ref="I30:I31"/>
    <mergeCell ref="J30:J31"/>
    <mergeCell ref="K30:K31"/>
    <mergeCell ref="L30:L31"/>
    <mergeCell ref="L36:L37"/>
    <mergeCell ref="M36:M37"/>
    <mergeCell ref="N36:N37"/>
    <mergeCell ref="B37:G37"/>
    <mergeCell ref="B38:G38"/>
    <mergeCell ref="B39:G39"/>
    <mergeCell ref="H39:H40"/>
    <mergeCell ref="I39:I40"/>
    <mergeCell ref="J39:J40"/>
    <mergeCell ref="K39:K40"/>
    <mergeCell ref="L42:L43"/>
    <mergeCell ref="M42:M43"/>
    <mergeCell ref="N42:N43"/>
    <mergeCell ref="B43:G43"/>
    <mergeCell ref="B44:G44"/>
    <mergeCell ref="B45:G45"/>
    <mergeCell ref="L39:L40"/>
    <mergeCell ref="M39:M40"/>
    <mergeCell ref="N39:N40"/>
    <mergeCell ref="B40:G40"/>
    <mergeCell ref="B41:G41"/>
    <mergeCell ref="B42:G42"/>
    <mergeCell ref="H42:H43"/>
    <mergeCell ref="I42:I43"/>
    <mergeCell ref="J42:J43"/>
    <mergeCell ref="K42:K43"/>
    <mergeCell ref="B57:G57"/>
    <mergeCell ref="B51:G51"/>
    <mergeCell ref="B52:G52"/>
    <mergeCell ref="B53:G53"/>
    <mergeCell ref="B54:G54"/>
    <mergeCell ref="B55:G55"/>
    <mergeCell ref="B56:G56"/>
    <mergeCell ref="M46:M47"/>
    <mergeCell ref="N46:N47"/>
    <mergeCell ref="B47:G47"/>
    <mergeCell ref="B48:G48"/>
    <mergeCell ref="B49:G49"/>
    <mergeCell ref="B50:G50"/>
    <mergeCell ref="B46:G46"/>
    <mergeCell ref="H46:H47"/>
    <mergeCell ref="I46:I47"/>
    <mergeCell ref="J46:J47"/>
    <mergeCell ref="K46:K47"/>
    <mergeCell ref="L46:L47"/>
    <mergeCell ref="B74:G74"/>
    <mergeCell ref="B75:G75"/>
    <mergeCell ref="B76:G76"/>
    <mergeCell ref="B77:G77"/>
    <mergeCell ref="B78:G78"/>
    <mergeCell ref="B79:G79"/>
    <mergeCell ref="B68:G68"/>
    <mergeCell ref="B69:G69"/>
    <mergeCell ref="B60:G60"/>
    <mergeCell ref="B63:G63"/>
    <mergeCell ref="B64:G64"/>
    <mergeCell ref="B65:G65"/>
    <mergeCell ref="B87:G87"/>
    <mergeCell ref="B88:G88"/>
    <mergeCell ref="B89:G89"/>
    <mergeCell ref="B90:G90"/>
    <mergeCell ref="B91:G91"/>
    <mergeCell ref="B92:G92"/>
    <mergeCell ref="B80:G80"/>
    <mergeCell ref="B81:G81"/>
    <mergeCell ref="B82:G82"/>
    <mergeCell ref="B83:G83"/>
    <mergeCell ref="B84:G84"/>
    <mergeCell ref="B85:G85"/>
    <mergeCell ref="B86:G86"/>
    <mergeCell ref="B111:G111"/>
    <mergeCell ref="B112:G112"/>
    <mergeCell ref="B113:G113"/>
    <mergeCell ref="B116:G116"/>
    <mergeCell ref="B117:G117"/>
    <mergeCell ref="B97:G97"/>
    <mergeCell ref="B98:G98"/>
    <mergeCell ref="B93:G93"/>
    <mergeCell ref="B94:G94"/>
    <mergeCell ref="B95:G95"/>
    <mergeCell ref="B96:G96"/>
    <mergeCell ref="B99:G99"/>
    <mergeCell ref="B100:G100"/>
    <mergeCell ref="B102:G102"/>
    <mergeCell ref="B103:G103"/>
    <mergeCell ref="B104:G104"/>
    <mergeCell ref="B105:G105"/>
    <mergeCell ref="B106:G106"/>
    <mergeCell ref="B108:G108"/>
    <mergeCell ref="B109:G109"/>
    <mergeCell ref="B110:G110"/>
  </mergeCells>
  <pageMargins left="0" right="0" top="0" bottom="0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BS317"/>
  <sheetViews>
    <sheetView topLeftCell="A28" zoomScale="110" zoomScaleNormal="110" workbookViewId="0">
      <selection activeCell="K28" sqref="K28:K30"/>
    </sheetView>
  </sheetViews>
  <sheetFormatPr defaultRowHeight="15"/>
  <cols>
    <col min="1" max="1" width="9.140625" style="42"/>
    <col min="2" max="9" width="9.140625" style="18"/>
    <col min="10" max="10" width="14.7109375" style="18" customWidth="1"/>
    <col min="11" max="14" width="10.5703125" style="18" customWidth="1"/>
    <col min="15" max="15" width="12.28515625" style="83" customWidth="1"/>
    <col min="16" max="16" width="11.140625" style="83" customWidth="1"/>
    <col min="17" max="17" width="12.28515625" style="83" customWidth="1"/>
    <col min="18" max="18" width="11.140625" style="42" customWidth="1"/>
    <col min="19" max="71" width="9.140625" style="42"/>
    <col min="72" max="16384" width="9.140625" style="18"/>
  </cols>
  <sheetData>
    <row r="1" spans="4:71">
      <c r="K1" s="524" t="s">
        <v>115</v>
      </c>
      <c r="L1" s="524"/>
      <c r="M1" s="524"/>
      <c r="N1" s="524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</row>
    <row r="2" spans="4:71" ht="60" customHeight="1">
      <c r="K2" s="523" t="s">
        <v>116</v>
      </c>
      <c r="L2" s="523"/>
      <c r="M2" s="523"/>
      <c r="N2" s="523"/>
      <c r="O2" s="84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  <c r="AM2" s="533"/>
      <c r="AN2" s="533"/>
      <c r="AO2" s="533"/>
      <c r="AP2" s="533"/>
      <c r="AQ2" s="533"/>
      <c r="AR2" s="533"/>
      <c r="AS2" s="533"/>
      <c r="AT2" s="533"/>
      <c r="AU2" s="533"/>
      <c r="AV2" s="533"/>
      <c r="AW2" s="533"/>
      <c r="AX2" s="533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</row>
    <row r="4" spans="4:71">
      <c r="K4" s="525" t="s">
        <v>123</v>
      </c>
      <c r="L4" s="525"/>
      <c r="M4" s="525"/>
      <c r="N4" s="525"/>
    </row>
    <row r="5" spans="4:71">
      <c r="K5" s="525" t="s">
        <v>408</v>
      </c>
      <c r="L5" s="525"/>
      <c r="M5" s="525"/>
      <c r="N5" s="525"/>
    </row>
    <row r="6" spans="4:71">
      <c r="K6" s="518" t="s">
        <v>117</v>
      </c>
      <c r="L6" s="518"/>
      <c r="M6" s="518"/>
      <c r="N6" s="518"/>
    </row>
    <row r="7" spans="4:71" ht="25.5" customHeight="1">
      <c r="K7" s="516" t="s">
        <v>409</v>
      </c>
      <c r="L7" s="517"/>
      <c r="M7" s="517"/>
      <c r="N7" s="517"/>
    </row>
    <row r="8" spans="4:71">
      <c r="K8" s="518" t="s">
        <v>118</v>
      </c>
      <c r="L8" s="518"/>
      <c r="M8" s="518"/>
      <c r="N8" s="518"/>
    </row>
    <row r="9" spans="4:71">
      <c r="K9" s="520" t="s">
        <v>410</v>
      </c>
      <c r="L9" s="520"/>
      <c r="M9" s="520"/>
      <c r="N9" s="520"/>
    </row>
    <row r="10" spans="4:71" ht="8.25" customHeight="1">
      <c r="K10" s="518" t="s">
        <v>119</v>
      </c>
      <c r="L10" s="518"/>
      <c r="M10" s="519" t="s">
        <v>122</v>
      </c>
      <c r="N10" s="519"/>
    </row>
    <row r="11" spans="4:71">
      <c r="K11" s="485" t="s">
        <v>613</v>
      </c>
      <c r="L11" s="485"/>
      <c r="M11" s="485"/>
      <c r="N11" s="485"/>
    </row>
    <row r="12" spans="4:71" ht="15.75" thickBot="1"/>
    <row r="13" spans="4:71" ht="12" customHeight="1">
      <c r="L13" s="12"/>
      <c r="M13" s="12"/>
      <c r="N13" s="486" t="s">
        <v>106</v>
      </c>
    </row>
    <row r="14" spans="4:71" ht="12" customHeight="1" thickBot="1">
      <c r="L14" s="13"/>
      <c r="M14" s="13"/>
      <c r="N14" s="487"/>
    </row>
    <row r="15" spans="4:71" ht="15" customHeight="1">
      <c r="D15" s="515" t="s">
        <v>380</v>
      </c>
      <c r="E15" s="515"/>
      <c r="F15" s="515"/>
      <c r="G15" s="515"/>
      <c r="H15" s="515"/>
      <c r="I15" s="515"/>
      <c r="J15" s="515"/>
      <c r="L15" s="13"/>
      <c r="M15" s="14" t="s">
        <v>107</v>
      </c>
      <c r="N15" s="15" t="s">
        <v>614</v>
      </c>
    </row>
    <row r="16" spans="4:71" ht="15" customHeight="1">
      <c r="D16" s="515" t="s">
        <v>381</v>
      </c>
      <c r="E16" s="515"/>
      <c r="F16" s="515"/>
      <c r="G16" s="515"/>
      <c r="H16" s="515"/>
      <c r="I16" s="515"/>
      <c r="J16" s="515"/>
      <c r="L16" s="13"/>
      <c r="M16" s="14" t="s">
        <v>108</v>
      </c>
      <c r="N16" s="16"/>
    </row>
    <row r="17" spans="1:71" ht="15" customHeight="1">
      <c r="D17" s="515" t="s">
        <v>615</v>
      </c>
      <c r="E17" s="515"/>
      <c r="F17" s="515"/>
      <c r="G17" s="515"/>
      <c r="H17" s="515"/>
      <c r="I17" s="515"/>
      <c r="J17" s="515"/>
      <c r="L17" s="13"/>
      <c r="M17" s="14" t="s">
        <v>109</v>
      </c>
      <c r="N17" s="16" t="s">
        <v>346</v>
      </c>
    </row>
    <row r="18" spans="1:71" ht="12" customHeight="1">
      <c r="B18" s="502" t="s">
        <v>363</v>
      </c>
      <c r="C18" s="502"/>
      <c r="D18" s="502"/>
      <c r="E18" s="264"/>
      <c r="L18" s="13"/>
      <c r="M18" s="14" t="s">
        <v>108</v>
      </c>
      <c r="N18" s="16"/>
    </row>
    <row r="19" spans="1:71" ht="12" customHeight="1">
      <c r="B19" s="502" t="s">
        <v>364</v>
      </c>
      <c r="C19" s="502"/>
      <c r="D19" s="502"/>
      <c r="E19" s="502"/>
      <c r="F19" s="503" t="s">
        <v>365</v>
      </c>
      <c r="G19" s="503"/>
      <c r="H19" s="503"/>
      <c r="I19" s="503"/>
      <c r="L19" s="13"/>
      <c r="M19" s="14" t="s">
        <v>110</v>
      </c>
      <c r="N19" s="263" t="s">
        <v>411</v>
      </c>
    </row>
    <row r="20" spans="1:71" ht="12" customHeight="1">
      <c r="B20" s="18" t="s">
        <v>366</v>
      </c>
      <c r="D20" s="504" t="str">
        <f>K7</f>
        <v>Муниципальное бюджетное дошкольне образовательное учреждение детский сад № 88 г. Пензы "Светлячок"</v>
      </c>
      <c r="E20" s="504"/>
      <c r="F20" s="504"/>
      <c r="G20" s="504"/>
      <c r="H20" s="504"/>
      <c r="I20" s="504"/>
      <c r="L20" s="13"/>
      <c r="M20" s="14" t="s">
        <v>111</v>
      </c>
      <c r="N20" s="263" t="s">
        <v>412</v>
      </c>
    </row>
    <row r="21" spans="1:71" ht="12" customHeight="1" thickBot="1">
      <c r="B21" s="18" t="s">
        <v>367</v>
      </c>
      <c r="L21" s="13"/>
      <c r="M21" s="14" t="s">
        <v>112</v>
      </c>
      <c r="N21" s="17" t="s">
        <v>113</v>
      </c>
    </row>
    <row r="22" spans="1:71">
      <c r="E22" s="66" t="s">
        <v>114</v>
      </c>
      <c r="F22" s="66"/>
      <c r="G22" s="66"/>
      <c r="H22" s="66"/>
    </row>
    <row r="23" spans="1:71" ht="15.75" thickBot="1"/>
    <row r="24" spans="1:71">
      <c r="B24" s="489" t="s">
        <v>0</v>
      </c>
      <c r="C24" s="490"/>
      <c r="D24" s="490"/>
      <c r="E24" s="490"/>
      <c r="F24" s="490"/>
      <c r="G24" s="490"/>
      <c r="H24" s="495" t="s">
        <v>1</v>
      </c>
      <c r="I24" s="495" t="s">
        <v>2</v>
      </c>
      <c r="J24" s="498" t="s">
        <v>3</v>
      </c>
      <c r="K24" s="500" t="s">
        <v>4</v>
      </c>
      <c r="L24" s="500"/>
      <c r="M24" s="500"/>
      <c r="N24" s="501"/>
    </row>
    <row r="25" spans="1:71">
      <c r="B25" s="491"/>
      <c r="C25" s="492"/>
      <c r="D25" s="492"/>
      <c r="E25" s="492"/>
      <c r="F25" s="492"/>
      <c r="G25" s="492"/>
      <c r="H25" s="496"/>
      <c r="I25" s="496"/>
      <c r="J25" s="499"/>
      <c r="K25" s="60" t="s">
        <v>196</v>
      </c>
      <c r="L25" s="60" t="s">
        <v>197</v>
      </c>
      <c r="M25" s="60" t="s">
        <v>404</v>
      </c>
      <c r="N25" s="511" t="s">
        <v>7</v>
      </c>
    </row>
    <row r="26" spans="1:71" ht="36.75" customHeight="1">
      <c r="B26" s="493"/>
      <c r="C26" s="494"/>
      <c r="D26" s="494"/>
      <c r="E26" s="494"/>
      <c r="F26" s="494"/>
      <c r="G26" s="494"/>
      <c r="H26" s="497"/>
      <c r="I26" s="497"/>
      <c r="J26" s="499"/>
      <c r="K26" s="61" t="s">
        <v>8</v>
      </c>
      <c r="L26" s="61" t="s">
        <v>9</v>
      </c>
      <c r="M26" s="61" t="s">
        <v>10</v>
      </c>
      <c r="N26" s="511"/>
    </row>
    <row r="27" spans="1:71" ht="15.75" thickBot="1">
      <c r="B27" s="521" t="s">
        <v>11</v>
      </c>
      <c r="C27" s="522"/>
      <c r="D27" s="522"/>
      <c r="E27" s="522"/>
      <c r="F27" s="522"/>
      <c r="G27" s="522"/>
      <c r="H27" s="1" t="s">
        <v>12</v>
      </c>
      <c r="I27" s="1" t="s">
        <v>13</v>
      </c>
      <c r="J27" s="1" t="s">
        <v>14</v>
      </c>
      <c r="K27" s="1" t="s">
        <v>15</v>
      </c>
      <c r="L27" s="1" t="s">
        <v>16</v>
      </c>
      <c r="M27" s="1" t="s">
        <v>17</v>
      </c>
      <c r="N27" s="67" t="s">
        <v>18</v>
      </c>
    </row>
    <row r="28" spans="1:71">
      <c r="B28" s="429" t="s">
        <v>19</v>
      </c>
      <c r="C28" s="414"/>
      <c r="D28" s="414"/>
      <c r="E28" s="414"/>
      <c r="F28" s="414"/>
      <c r="G28" s="414"/>
      <c r="H28" s="2" t="s">
        <v>20</v>
      </c>
      <c r="I28" s="7" t="s">
        <v>21</v>
      </c>
      <c r="J28" s="47" t="s">
        <v>21</v>
      </c>
      <c r="K28" s="253">
        <v>344881.33</v>
      </c>
      <c r="L28" s="253">
        <v>0</v>
      </c>
      <c r="M28" s="253">
        <v>0</v>
      </c>
      <c r="N28" s="48"/>
    </row>
    <row r="29" spans="1:71">
      <c r="B29" s="429" t="s">
        <v>22</v>
      </c>
      <c r="C29" s="414"/>
      <c r="D29" s="414"/>
      <c r="E29" s="414"/>
      <c r="F29" s="414"/>
      <c r="G29" s="414"/>
      <c r="H29" s="3" t="s">
        <v>23</v>
      </c>
      <c r="I29" s="8" t="s">
        <v>21</v>
      </c>
      <c r="J29" s="49" t="s">
        <v>21</v>
      </c>
      <c r="K29" s="44">
        <f>K28+K30-K56</f>
        <v>0</v>
      </c>
      <c r="L29" s="44">
        <f t="shared" ref="L29:M29" si="0">L28+L30-L56</f>
        <v>0</v>
      </c>
      <c r="M29" s="44">
        <f t="shared" si="0"/>
        <v>0</v>
      </c>
      <c r="N29" s="50"/>
    </row>
    <row r="30" spans="1:71" s="35" customFormat="1">
      <c r="A30" s="42"/>
      <c r="B30" s="481" t="s">
        <v>24</v>
      </c>
      <c r="C30" s="482"/>
      <c r="D30" s="482"/>
      <c r="E30" s="482"/>
      <c r="F30" s="482"/>
      <c r="G30" s="482"/>
      <c r="H30" s="33" t="s">
        <v>25</v>
      </c>
      <c r="I30" s="34"/>
      <c r="J30" s="51"/>
      <c r="K30" s="88">
        <f>K31+K34+K37+K40+K43+K47+K53</f>
        <v>81243105</v>
      </c>
      <c r="L30" s="88">
        <f t="shared" ref="L30:M30" si="1">L31+L34+L37+L40+L43+L47+L53</f>
        <v>82859780</v>
      </c>
      <c r="M30" s="88">
        <f t="shared" si="1"/>
        <v>86321278</v>
      </c>
      <c r="N30" s="52"/>
      <c r="O30" s="83"/>
      <c r="P30" s="83"/>
      <c r="Q30" s="83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</row>
    <row r="31" spans="1:71">
      <c r="B31" s="483" t="s">
        <v>26</v>
      </c>
      <c r="C31" s="484"/>
      <c r="D31" s="484"/>
      <c r="E31" s="484"/>
      <c r="F31" s="484"/>
      <c r="G31" s="484"/>
      <c r="H31" s="3" t="s">
        <v>27</v>
      </c>
      <c r="I31" s="8" t="s">
        <v>28</v>
      </c>
      <c r="J31" s="53"/>
      <c r="K31" s="44">
        <f t="shared" ref="K31:M31" si="2">K32</f>
        <v>0</v>
      </c>
      <c r="L31" s="44">
        <f t="shared" si="2"/>
        <v>0</v>
      </c>
      <c r="M31" s="44">
        <f t="shared" si="2"/>
        <v>0</v>
      </c>
      <c r="N31" s="50"/>
    </row>
    <row r="32" spans="1:71">
      <c r="B32" s="472" t="s">
        <v>29</v>
      </c>
      <c r="C32" s="473"/>
      <c r="D32" s="473"/>
      <c r="E32" s="473"/>
      <c r="F32" s="473"/>
      <c r="G32" s="473"/>
      <c r="H32" s="526" t="s">
        <v>30</v>
      </c>
      <c r="I32" s="528"/>
      <c r="J32" s="530"/>
      <c r="K32" s="474"/>
      <c r="L32" s="474"/>
      <c r="M32" s="474"/>
      <c r="N32" s="456"/>
    </row>
    <row r="33" spans="2:14" ht="15.75" thickBot="1">
      <c r="B33" s="475"/>
      <c r="C33" s="476"/>
      <c r="D33" s="476"/>
      <c r="E33" s="476"/>
      <c r="F33" s="476"/>
      <c r="G33" s="476"/>
      <c r="H33" s="534"/>
      <c r="I33" s="535"/>
      <c r="J33" s="530"/>
      <c r="K33" s="474"/>
      <c r="L33" s="474"/>
      <c r="M33" s="474"/>
      <c r="N33" s="456"/>
    </row>
    <row r="34" spans="2:14">
      <c r="B34" s="447" t="s">
        <v>31</v>
      </c>
      <c r="C34" s="448"/>
      <c r="D34" s="448"/>
      <c r="E34" s="448"/>
      <c r="F34" s="448"/>
      <c r="G34" s="448"/>
      <c r="H34" s="2" t="s">
        <v>32</v>
      </c>
      <c r="I34" s="7" t="s">
        <v>33</v>
      </c>
      <c r="J34" s="53"/>
      <c r="K34" s="44">
        <f t="shared" ref="K34:M34" si="3">K35</f>
        <v>67455051.439999998</v>
      </c>
      <c r="L34" s="44">
        <f t="shared" si="3"/>
        <v>69428802</v>
      </c>
      <c r="M34" s="44">
        <f t="shared" si="3"/>
        <v>71390300</v>
      </c>
      <c r="N34" s="50"/>
    </row>
    <row r="35" spans="2:14">
      <c r="B35" s="434" t="s">
        <v>34</v>
      </c>
      <c r="C35" s="435"/>
      <c r="D35" s="435"/>
      <c r="E35" s="435"/>
      <c r="F35" s="435"/>
      <c r="G35" s="435"/>
      <c r="H35" s="3" t="s">
        <v>35</v>
      </c>
      <c r="I35" s="8" t="s">
        <v>33</v>
      </c>
      <c r="J35" s="53"/>
      <c r="K35" s="171">
        <f>67188609-88641+266442.44+88641</f>
        <v>67455051.439999998</v>
      </c>
      <c r="L35" s="171">
        <v>69428802</v>
      </c>
      <c r="M35" s="171">
        <v>71390300</v>
      </c>
      <c r="N35" s="50"/>
    </row>
    <row r="36" spans="2:14">
      <c r="B36" s="426"/>
      <c r="C36" s="427"/>
      <c r="D36" s="427"/>
      <c r="E36" s="427"/>
      <c r="F36" s="427"/>
      <c r="G36" s="428"/>
      <c r="H36" s="3"/>
      <c r="I36" s="8"/>
      <c r="J36" s="53"/>
      <c r="K36" s="44"/>
      <c r="L36" s="44"/>
      <c r="M36" s="44"/>
      <c r="N36" s="50"/>
    </row>
    <row r="37" spans="2:14">
      <c r="B37" s="447" t="s">
        <v>36</v>
      </c>
      <c r="C37" s="448"/>
      <c r="D37" s="448"/>
      <c r="E37" s="448"/>
      <c r="F37" s="448"/>
      <c r="G37" s="448"/>
      <c r="H37" s="3" t="s">
        <v>37</v>
      </c>
      <c r="I37" s="8" t="s">
        <v>38</v>
      </c>
      <c r="J37" s="53"/>
      <c r="K37" s="44">
        <f t="shared" ref="K37:M37" si="4">K38</f>
        <v>0</v>
      </c>
      <c r="L37" s="44">
        <f t="shared" si="4"/>
        <v>0</v>
      </c>
      <c r="M37" s="44">
        <f t="shared" si="4"/>
        <v>0</v>
      </c>
      <c r="N37" s="50"/>
    </row>
    <row r="38" spans="2:14">
      <c r="B38" s="472" t="s">
        <v>29</v>
      </c>
      <c r="C38" s="473"/>
      <c r="D38" s="473"/>
      <c r="E38" s="473"/>
      <c r="F38" s="473"/>
      <c r="G38" s="473"/>
      <c r="H38" s="526" t="s">
        <v>39</v>
      </c>
      <c r="I38" s="528" t="s">
        <v>38</v>
      </c>
      <c r="J38" s="530"/>
      <c r="K38" s="455"/>
      <c r="L38" s="455"/>
      <c r="M38" s="455"/>
      <c r="N38" s="456"/>
    </row>
    <row r="39" spans="2:14">
      <c r="B39" s="475"/>
      <c r="C39" s="476"/>
      <c r="D39" s="476"/>
      <c r="E39" s="476"/>
      <c r="F39" s="476"/>
      <c r="G39" s="476"/>
      <c r="H39" s="527"/>
      <c r="I39" s="529"/>
      <c r="J39" s="530"/>
      <c r="K39" s="455"/>
      <c r="L39" s="455"/>
      <c r="M39" s="455"/>
      <c r="N39" s="456"/>
    </row>
    <row r="40" spans="2:14">
      <c r="B40" s="447" t="s">
        <v>40</v>
      </c>
      <c r="C40" s="448"/>
      <c r="D40" s="448"/>
      <c r="E40" s="448"/>
      <c r="F40" s="448"/>
      <c r="G40" s="448"/>
      <c r="H40" s="3" t="s">
        <v>41</v>
      </c>
      <c r="I40" s="8" t="s">
        <v>42</v>
      </c>
      <c r="J40" s="53"/>
      <c r="K40" s="44">
        <f t="shared" ref="K40:M40" si="5">K41</f>
        <v>1351654.89</v>
      </c>
      <c r="L40" s="44">
        <f t="shared" si="5"/>
        <v>649698</v>
      </c>
      <c r="M40" s="44">
        <f t="shared" si="5"/>
        <v>2149698</v>
      </c>
      <c r="N40" s="50"/>
    </row>
    <row r="41" spans="2:14">
      <c r="B41" s="462" t="s">
        <v>29</v>
      </c>
      <c r="C41" s="463"/>
      <c r="D41" s="463"/>
      <c r="E41" s="463"/>
      <c r="F41" s="463"/>
      <c r="G41" s="463"/>
      <c r="H41" s="526" t="s">
        <v>569</v>
      </c>
      <c r="I41" s="528" t="s">
        <v>42</v>
      </c>
      <c r="J41" s="530"/>
      <c r="K41" s="455">
        <f>1082654.89+269000</f>
        <v>1351654.89</v>
      </c>
      <c r="L41" s="455">
        <v>649698</v>
      </c>
      <c r="M41" s="455">
        <v>2149698</v>
      </c>
      <c r="N41" s="456"/>
    </row>
    <row r="42" spans="2:14">
      <c r="B42" s="531" t="s">
        <v>47</v>
      </c>
      <c r="C42" s="450"/>
      <c r="D42" s="450"/>
      <c r="E42" s="450"/>
      <c r="F42" s="450"/>
      <c r="G42" s="450"/>
      <c r="H42" s="527"/>
      <c r="I42" s="529"/>
      <c r="J42" s="530"/>
      <c r="K42" s="455"/>
      <c r="L42" s="455"/>
      <c r="M42" s="455"/>
      <c r="N42" s="456"/>
    </row>
    <row r="43" spans="2:14">
      <c r="B43" s="447" t="s">
        <v>43</v>
      </c>
      <c r="C43" s="448"/>
      <c r="D43" s="448"/>
      <c r="E43" s="448"/>
      <c r="F43" s="448"/>
      <c r="G43" s="448"/>
      <c r="H43" s="3" t="s">
        <v>44</v>
      </c>
      <c r="I43" s="8" t="s">
        <v>45</v>
      </c>
      <c r="J43" s="53"/>
      <c r="K43" s="44">
        <f t="shared" ref="K43:M43" si="6">K44</f>
        <v>0</v>
      </c>
      <c r="L43" s="44">
        <f t="shared" si="6"/>
        <v>0</v>
      </c>
      <c r="M43" s="44">
        <f t="shared" si="6"/>
        <v>0</v>
      </c>
      <c r="N43" s="50"/>
    </row>
    <row r="44" spans="2:14">
      <c r="B44" s="462" t="s">
        <v>29</v>
      </c>
      <c r="C44" s="463"/>
      <c r="D44" s="463"/>
      <c r="E44" s="463"/>
      <c r="F44" s="463"/>
      <c r="G44" s="463"/>
      <c r="H44" s="526" t="s">
        <v>46</v>
      </c>
      <c r="I44" s="528" t="s">
        <v>45</v>
      </c>
      <c r="J44" s="530"/>
      <c r="K44" s="471"/>
      <c r="L44" s="471"/>
      <c r="M44" s="471"/>
      <c r="N44" s="456"/>
    </row>
    <row r="45" spans="2:14">
      <c r="B45" s="531"/>
      <c r="C45" s="450"/>
      <c r="D45" s="450"/>
      <c r="E45" s="450"/>
      <c r="F45" s="450"/>
      <c r="G45" s="450"/>
      <c r="H45" s="527"/>
      <c r="I45" s="529"/>
      <c r="J45" s="530"/>
      <c r="K45" s="471"/>
      <c r="L45" s="471"/>
      <c r="M45" s="471"/>
      <c r="N45" s="456"/>
    </row>
    <row r="46" spans="2:14">
      <c r="B46" s="449"/>
      <c r="C46" s="450"/>
      <c r="D46" s="450"/>
      <c r="E46" s="450"/>
      <c r="F46" s="450"/>
      <c r="G46" s="450"/>
      <c r="H46" s="3"/>
      <c r="I46" s="8"/>
      <c r="J46" s="53"/>
      <c r="K46" s="44"/>
      <c r="L46" s="44"/>
      <c r="M46" s="44"/>
      <c r="N46" s="50"/>
    </row>
    <row r="47" spans="2:14">
      <c r="B47" s="447" t="s">
        <v>48</v>
      </c>
      <c r="C47" s="448"/>
      <c r="D47" s="448"/>
      <c r="E47" s="448"/>
      <c r="F47" s="448"/>
      <c r="G47" s="448"/>
      <c r="H47" s="3" t="s">
        <v>49</v>
      </c>
      <c r="I47" s="8"/>
      <c r="J47" s="53"/>
      <c r="K47" s="44">
        <f t="shared" ref="K47:M47" si="7">K48+K50+K51+K52</f>
        <v>12436398.67</v>
      </c>
      <c r="L47" s="44">
        <f t="shared" si="7"/>
        <v>12781280</v>
      </c>
      <c r="M47" s="44">
        <f t="shared" si="7"/>
        <v>12781280</v>
      </c>
      <c r="N47" s="50"/>
    </row>
    <row r="48" spans="2:14">
      <c r="B48" s="462" t="s">
        <v>29</v>
      </c>
      <c r="C48" s="463"/>
      <c r="D48" s="463"/>
      <c r="E48" s="463"/>
      <c r="F48" s="463"/>
      <c r="G48" s="463"/>
      <c r="H48" s="526"/>
      <c r="I48" s="528"/>
      <c r="J48" s="530"/>
      <c r="K48" s="455">
        <f>10897120-344881.33</f>
        <v>10552238.67</v>
      </c>
      <c r="L48" s="455">
        <v>10897120</v>
      </c>
      <c r="M48" s="455">
        <v>10897120</v>
      </c>
      <c r="N48" s="456"/>
    </row>
    <row r="49" spans="1:71">
      <c r="B49" s="457" t="s">
        <v>417</v>
      </c>
      <c r="C49" s="458"/>
      <c r="D49" s="458"/>
      <c r="E49" s="458"/>
      <c r="F49" s="458"/>
      <c r="G49" s="458"/>
      <c r="H49" s="527"/>
      <c r="I49" s="529"/>
      <c r="J49" s="530"/>
      <c r="K49" s="455"/>
      <c r="L49" s="455"/>
      <c r="M49" s="455"/>
      <c r="N49" s="456"/>
    </row>
    <row r="50" spans="1:71">
      <c r="B50" s="459" t="s">
        <v>187</v>
      </c>
      <c r="C50" s="460"/>
      <c r="D50" s="460"/>
      <c r="E50" s="460"/>
      <c r="F50" s="460"/>
      <c r="G50" s="460"/>
      <c r="H50" s="3"/>
      <c r="I50" s="8"/>
      <c r="J50" s="53"/>
      <c r="K50" s="171"/>
      <c r="L50" s="171"/>
      <c r="M50" s="171"/>
      <c r="N50" s="50"/>
    </row>
    <row r="51" spans="1:71">
      <c r="B51" s="459" t="s">
        <v>348</v>
      </c>
      <c r="C51" s="460"/>
      <c r="D51" s="460"/>
      <c r="E51" s="460"/>
      <c r="F51" s="460"/>
      <c r="G51" s="460"/>
      <c r="H51" s="3"/>
      <c r="I51" s="8"/>
      <c r="J51" s="53"/>
      <c r="K51" s="171"/>
      <c r="L51" s="171"/>
      <c r="M51" s="171"/>
      <c r="N51" s="50"/>
    </row>
    <row r="52" spans="1:71">
      <c r="B52" s="461" t="s">
        <v>347</v>
      </c>
      <c r="C52" s="458"/>
      <c r="D52" s="458"/>
      <c r="E52" s="458"/>
      <c r="F52" s="458"/>
      <c r="G52" s="458"/>
      <c r="H52" s="3"/>
      <c r="I52" s="8"/>
      <c r="J52" s="53"/>
      <c r="K52" s="190">
        <v>1884160</v>
      </c>
      <c r="L52" s="190">
        <v>1884160</v>
      </c>
      <c r="M52" s="190">
        <v>1884160</v>
      </c>
      <c r="N52" s="50"/>
    </row>
    <row r="53" spans="1:71">
      <c r="B53" s="447" t="s">
        <v>50</v>
      </c>
      <c r="C53" s="448"/>
      <c r="D53" s="448"/>
      <c r="E53" s="448"/>
      <c r="F53" s="448"/>
      <c r="G53" s="448"/>
      <c r="H53" s="3" t="s">
        <v>51</v>
      </c>
      <c r="I53" s="8" t="s">
        <v>21</v>
      </c>
      <c r="J53" s="53"/>
      <c r="K53" s="44">
        <f t="shared" ref="K53:M53" si="8">K54</f>
        <v>0</v>
      </c>
      <c r="L53" s="44">
        <f t="shared" si="8"/>
        <v>0</v>
      </c>
      <c r="M53" s="44">
        <f t="shared" si="8"/>
        <v>0</v>
      </c>
      <c r="N53" s="50"/>
    </row>
    <row r="54" spans="1:71">
      <c r="B54" s="434" t="s">
        <v>52</v>
      </c>
      <c r="C54" s="435"/>
      <c r="D54" s="435"/>
      <c r="E54" s="435"/>
      <c r="F54" s="435"/>
      <c r="G54" s="435"/>
      <c r="H54" s="3" t="s">
        <v>53</v>
      </c>
      <c r="I54" s="8" t="s">
        <v>54</v>
      </c>
      <c r="J54" s="53"/>
      <c r="K54" s="44"/>
      <c r="L54" s="44"/>
      <c r="M54" s="44"/>
      <c r="N54" s="50" t="s">
        <v>21</v>
      </c>
    </row>
    <row r="55" spans="1:71" ht="15.75" thickBot="1">
      <c r="B55" s="449"/>
      <c r="C55" s="450"/>
      <c r="D55" s="450"/>
      <c r="E55" s="450"/>
      <c r="F55" s="450"/>
      <c r="G55" s="450"/>
      <c r="H55" s="3"/>
      <c r="I55" s="8"/>
      <c r="J55" s="53"/>
      <c r="K55" s="44"/>
      <c r="L55" s="44"/>
      <c r="M55" s="44"/>
      <c r="N55" s="50"/>
      <c r="O55" s="83" t="s">
        <v>331</v>
      </c>
      <c r="P55" s="83">
        <v>2021</v>
      </c>
      <c r="Q55" s="83">
        <v>2022</v>
      </c>
      <c r="R55" s="42">
        <v>2023</v>
      </c>
    </row>
    <row r="56" spans="1:71" s="43" customFormat="1">
      <c r="A56" s="42"/>
      <c r="B56" s="451" t="s">
        <v>55</v>
      </c>
      <c r="C56" s="452"/>
      <c r="D56" s="452"/>
      <c r="E56" s="452"/>
      <c r="F56" s="452"/>
      <c r="G56" s="452"/>
      <c r="H56" s="62" t="s">
        <v>56</v>
      </c>
      <c r="I56" s="63" t="s">
        <v>21</v>
      </c>
      <c r="J56" s="64"/>
      <c r="K56" s="87">
        <f>K57+K91+K94+K118+K132+K134+K311</f>
        <v>81587986.329999998</v>
      </c>
      <c r="L56" s="87">
        <f>L57+L91+L94+L118+L132+L134+L311</f>
        <v>82859780</v>
      </c>
      <c r="M56" s="87">
        <f>M57+M91+M94+M118+M132+M134+M311</f>
        <v>86321278</v>
      </c>
      <c r="N56" s="275"/>
      <c r="O56" s="276" t="s">
        <v>190</v>
      </c>
      <c r="P56" s="277">
        <f>K59+K76+K97+K154+K176++K194+K212+K233+K256+K274+K292+K121+K139+K245+K254+K126</f>
        <v>12781280</v>
      </c>
      <c r="Q56" s="277">
        <f t="shared" ref="Q56:R56" si="9">L59+L76+L97+L154+L176++L194+L212+L233+L256+L274+L292+L121+L139+L245</f>
        <v>12781280</v>
      </c>
      <c r="R56" s="277">
        <f t="shared" si="9"/>
        <v>12781280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</row>
    <row r="57" spans="1:71" s="38" customFormat="1">
      <c r="A57" s="42"/>
      <c r="B57" s="453" t="s">
        <v>57</v>
      </c>
      <c r="C57" s="454"/>
      <c r="D57" s="454"/>
      <c r="E57" s="454"/>
      <c r="F57" s="454"/>
      <c r="G57" s="454"/>
      <c r="H57" s="36" t="s">
        <v>58</v>
      </c>
      <c r="I57" s="37" t="s">
        <v>21</v>
      </c>
      <c r="J57" s="54"/>
      <c r="K57" s="45">
        <f>K58+K75</f>
        <v>44652187.960000001</v>
      </c>
      <c r="L57" s="45">
        <f>L58+L75</f>
        <v>46212701.960000001</v>
      </c>
      <c r="M57" s="45">
        <f t="shared" ref="M57" si="10">M58+M75</f>
        <v>47734667.960000001</v>
      </c>
      <c r="N57" s="225" t="s">
        <v>21</v>
      </c>
      <c r="O57" s="163" t="s">
        <v>405</v>
      </c>
      <c r="P57" s="170">
        <f>K60+K77+K98+K156+K178++K196+K214+K235+K258+K276+K294+K122+K93+K140</f>
        <v>16227546.439999999</v>
      </c>
      <c r="Q57" s="170">
        <f t="shared" ref="Q57:R57" si="11">L60+L77+L98+L156+L178++L196+L214+L235+L258+L276+L294+L122+L93+L140</f>
        <v>16246228</v>
      </c>
      <c r="R57" s="170">
        <f t="shared" si="11"/>
        <v>16536079</v>
      </c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</row>
    <row r="58" spans="1:71">
      <c r="B58" s="434" t="s">
        <v>59</v>
      </c>
      <c r="C58" s="435"/>
      <c r="D58" s="435"/>
      <c r="E58" s="435"/>
      <c r="F58" s="435"/>
      <c r="G58" s="435"/>
      <c r="H58" s="3" t="s">
        <v>60</v>
      </c>
      <c r="I58" s="8" t="s">
        <v>61</v>
      </c>
      <c r="J58" s="168" t="s">
        <v>318</v>
      </c>
      <c r="K58" s="164">
        <f>SUM(K59:K67)</f>
        <v>44491563.960000001</v>
      </c>
      <c r="L58" s="164">
        <f t="shared" ref="L58:M58" si="12">SUM(L59:L67)</f>
        <v>46212701.960000001</v>
      </c>
      <c r="M58" s="164">
        <f t="shared" si="12"/>
        <v>47734667.960000001</v>
      </c>
      <c r="N58" s="172" t="s">
        <v>21</v>
      </c>
      <c r="O58" s="254" t="s">
        <v>191</v>
      </c>
      <c r="P58" s="170">
        <f>K61+K78+K99</f>
        <v>98055</v>
      </c>
      <c r="Q58" s="170">
        <f t="shared" ref="Q58:R58" si="13">L61+L78+L99</f>
        <v>102721</v>
      </c>
      <c r="R58" s="278">
        <f t="shared" si="13"/>
        <v>102721</v>
      </c>
    </row>
    <row r="59" spans="1:71">
      <c r="B59" s="90"/>
      <c r="C59" s="91"/>
      <c r="D59" s="91"/>
      <c r="E59" s="91"/>
      <c r="F59" s="91"/>
      <c r="G59" s="91"/>
      <c r="H59" s="3"/>
      <c r="I59" s="8"/>
      <c r="J59" s="163" t="s">
        <v>190</v>
      </c>
      <c r="K59" s="181">
        <v>1181096.96</v>
      </c>
      <c r="L59" s="181">
        <v>1181096.96</v>
      </c>
      <c r="M59" s="181">
        <v>1181096.96</v>
      </c>
      <c r="N59" s="172"/>
      <c r="O59" s="254" t="s">
        <v>320</v>
      </c>
      <c r="P59" s="170">
        <f>K62+K79++K100</f>
        <v>1863067</v>
      </c>
      <c r="Q59" s="170">
        <f t="shared" ref="Q59:R59" si="14">L62+L79++L100</f>
        <v>1951708</v>
      </c>
      <c r="R59" s="278">
        <f t="shared" si="14"/>
        <v>1951708</v>
      </c>
    </row>
    <row r="60" spans="1:71">
      <c r="B60" s="426"/>
      <c r="C60" s="427"/>
      <c r="D60" s="427"/>
      <c r="E60" s="427"/>
      <c r="F60" s="427"/>
      <c r="G60" s="428"/>
      <c r="H60" s="3"/>
      <c r="I60" s="8"/>
      <c r="J60" s="163" t="s">
        <v>405</v>
      </c>
      <c r="K60" s="181">
        <v>4303559</v>
      </c>
      <c r="L60" s="181">
        <v>4373571</v>
      </c>
      <c r="M60" s="181">
        <v>4611630</v>
      </c>
      <c r="N60" s="172"/>
      <c r="O60" s="255" t="s">
        <v>192</v>
      </c>
      <c r="P60" s="170">
        <f>K63+K80+K101+K157+K179++K197+K215+K236+K259+K277+K295</f>
        <v>49173076</v>
      </c>
      <c r="Q60" s="170">
        <f>L63+L80+L101+L157+L179++L197+L215+L236+L259+L277+L295</f>
        <v>51128145</v>
      </c>
      <c r="R60" s="278">
        <f>M63+M80+M101+M157+M179++M197+M215+M236+M259+M277+M295</f>
        <v>52799792</v>
      </c>
    </row>
    <row r="61" spans="1:71">
      <c r="B61" s="95"/>
      <c r="C61" s="96"/>
      <c r="D61" s="96"/>
      <c r="E61" s="96"/>
      <c r="F61" s="96"/>
      <c r="G61" s="97"/>
      <c r="H61" s="3"/>
      <c r="I61" s="8"/>
      <c r="J61" s="163" t="s">
        <v>191</v>
      </c>
      <c r="K61" s="181">
        <f>78895-3584</f>
        <v>75311</v>
      </c>
      <c r="L61" s="181">
        <v>78895</v>
      </c>
      <c r="M61" s="181">
        <v>78895</v>
      </c>
      <c r="N61" s="172"/>
      <c r="O61" s="254" t="s">
        <v>193</v>
      </c>
      <c r="P61" s="257">
        <f>K262</f>
        <v>604128</v>
      </c>
      <c r="Q61" s="257">
        <f t="shared" ref="Q61:R61" si="15">L262</f>
        <v>604128</v>
      </c>
      <c r="R61" s="257">
        <f t="shared" si="15"/>
        <v>604128</v>
      </c>
      <c r="V61" s="42" t="s">
        <v>345</v>
      </c>
    </row>
    <row r="62" spans="1:71">
      <c r="B62" s="95"/>
      <c r="C62" s="96"/>
      <c r="D62" s="96"/>
      <c r="E62" s="96"/>
      <c r="F62" s="96"/>
      <c r="G62" s="97"/>
      <c r="H62" s="3"/>
      <c r="I62" s="8"/>
      <c r="J62" s="163" t="s">
        <v>320</v>
      </c>
      <c r="K62" s="181">
        <f>1499008-68081</f>
        <v>1430927</v>
      </c>
      <c r="L62" s="181">
        <v>1499008</v>
      </c>
      <c r="M62" s="181">
        <v>1499008</v>
      </c>
      <c r="N62" s="172"/>
      <c r="O62" s="254" t="s">
        <v>194</v>
      </c>
      <c r="P62" s="170">
        <f>K144+K261+K238+K217+K199+K279</f>
        <v>432956.89</v>
      </c>
      <c r="Q62" s="170">
        <f t="shared" ref="Q62:R62" si="16">L144+L261+L238+L217+L199</f>
        <v>0</v>
      </c>
      <c r="R62" s="170">
        <f t="shared" si="16"/>
        <v>1500000</v>
      </c>
    </row>
    <row r="63" spans="1:71">
      <c r="B63" s="426"/>
      <c r="C63" s="427"/>
      <c r="D63" s="427"/>
      <c r="E63" s="427"/>
      <c r="F63" s="427"/>
      <c r="G63" s="428"/>
      <c r="H63" s="3"/>
      <c r="I63" s="8"/>
      <c r="J63" s="163" t="s">
        <v>192</v>
      </c>
      <c r="K63" s="181">
        <v>37394005</v>
      </c>
      <c r="L63" s="181">
        <v>39045131</v>
      </c>
      <c r="M63" s="181">
        <v>40329038</v>
      </c>
      <c r="N63" s="172"/>
      <c r="O63" s="254" t="s">
        <v>338</v>
      </c>
      <c r="P63" s="257"/>
      <c r="Q63" s="170">
        <f t="shared" ref="Q63:R63" si="17">L252+L216</f>
        <v>0</v>
      </c>
      <c r="R63" s="278">
        <f t="shared" si="17"/>
        <v>0</v>
      </c>
    </row>
    <row r="64" spans="1:71">
      <c r="B64" s="95"/>
      <c r="C64" s="96"/>
      <c r="D64" s="96"/>
      <c r="E64" s="96"/>
      <c r="F64" s="96"/>
      <c r="G64" s="97"/>
      <c r="H64" s="3"/>
      <c r="I64" s="8"/>
      <c r="J64" s="163" t="s">
        <v>335</v>
      </c>
      <c r="K64" s="181">
        <v>35000</v>
      </c>
      <c r="L64" s="181">
        <v>35000</v>
      </c>
      <c r="M64" s="181">
        <v>35000</v>
      </c>
      <c r="N64" s="172"/>
      <c r="O64" s="254" t="s">
        <v>339</v>
      </c>
      <c r="P64" s="257"/>
      <c r="Q64" s="257"/>
      <c r="R64" s="257"/>
    </row>
    <row r="65" spans="2:22">
      <c r="B65" s="95"/>
      <c r="C65" s="96"/>
      <c r="D65" s="96"/>
      <c r="E65" s="96"/>
      <c r="F65" s="96"/>
      <c r="G65" s="97"/>
      <c r="H65" s="3"/>
      <c r="I65" s="8"/>
      <c r="J65" s="163" t="s">
        <v>599</v>
      </c>
      <c r="K65" s="181">
        <f>3584+68081</f>
        <v>71665</v>
      </c>
      <c r="L65" s="181"/>
      <c r="M65" s="181"/>
      <c r="N65" s="172"/>
      <c r="O65" s="254" t="s">
        <v>335</v>
      </c>
      <c r="P65" s="257">
        <f>K64+K102</f>
        <v>45570</v>
      </c>
      <c r="Q65" s="170">
        <f t="shared" ref="Q65:R65" si="18">L64+L102</f>
        <v>45570</v>
      </c>
      <c r="R65" s="278">
        <f t="shared" si="18"/>
        <v>45570</v>
      </c>
    </row>
    <row r="66" spans="2:22">
      <c r="B66" s="426"/>
      <c r="C66" s="427"/>
      <c r="D66" s="427"/>
      <c r="E66" s="427"/>
      <c r="F66" s="427"/>
      <c r="G66" s="428"/>
      <c r="H66" s="3"/>
      <c r="I66" s="8"/>
      <c r="J66" s="163" t="s">
        <v>341</v>
      </c>
      <c r="K66" s="181"/>
      <c r="L66" s="181"/>
      <c r="M66" s="181"/>
      <c r="N66" s="172"/>
      <c r="O66" s="163" t="s">
        <v>599</v>
      </c>
      <c r="P66" s="257">
        <f>K65+K103</f>
        <v>93307</v>
      </c>
      <c r="Q66" s="170">
        <f t="shared" ref="Q66:R66" si="19">L65+L103</f>
        <v>0</v>
      </c>
      <c r="R66" s="278">
        <f t="shared" si="19"/>
        <v>0</v>
      </c>
      <c r="V66" s="42" t="s">
        <v>345</v>
      </c>
    </row>
    <row r="67" spans="2:22">
      <c r="B67" s="95"/>
      <c r="C67" s="96"/>
      <c r="D67" s="96"/>
      <c r="E67" s="96"/>
      <c r="F67" s="96"/>
      <c r="G67" s="97"/>
      <c r="H67" s="3"/>
      <c r="I67" s="8"/>
      <c r="J67" s="163" t="s">
        <v>342</v>
      </c>
      <c r="K67" s="181"/>
      <c r="L67" s="181"/>
      <c r="M67" s="181"/>
      <c r="N67" s="172"/>
      <c r="O67" s="163" t="s">
        <v>600</v>
      </c>
      <c r="P67" s="170">
        <f>K201+K252</f>
        <v>269000</v>
      </c>
      <c r="Q67" s="170">
        <f t="shared" ref="Q67:R67" si="20">L253+L281+L219</f>
        <v>0</v>
      </c>
      <c r="R67" s="278">
        <f t="shared" si="20"/>
        <v>0</v>
      </c>
    </row>
    <row r="68" spans="2:22">
      <c r="B68" s="265"/>
      <c r="C68" s="266"/>
      <c r="D68" s="266"/>
      <c r="E68" s="266"/>
      <c r="F68" s="266"/>
      <c r="G68" s="267"/>
      <c r="H68" s="3"/>
      <c r="I68" s="8"/>
      <c r="J68" s="163"/>
      <c r="K68" s="269"/>
      <c r="L68" s="269"/>
      <c r="M68" s="269"/>
      <c r="N68" s="172"/>
      <c r="O68" s="163"/>
      <c r="P68" s="170"/>
      <c r="Q68" s="170"/>
      <c r="R68" s="278"/>
    </row>
    <row r="69" spans="2:22">
      <c r="B69" s="265"/>
      <c r="C69" s="266"/>
      <c r="D69" s="266"/>
      <c r="E69" s="266"/>
      <c r="F69" s="266"/>
      <c r="G69" s="267"/>
      <c r="H69" s="3"/>
      <c r="I69" s="8"/>
      <c r="J69" s="163"/>
      <c r="K69" s="269"/>
      <c r="L69" s="269"/>
      <c r="M69" s="269"/>
      <c r="N69" s="172"/>
      <c r="O69" s="163"/>
      <c r="P69" s="170"/>
      <c r="Q69" s="170"/>
      <c r="R69" s="278"/>
    </row>
    <row r="70" spans="2:22">
      <c r="B70" s="265"/>
      <c r="C70" s="266"/>
      <c r="D70" s="266"/>
      <c r="E70" s="266"/>
      <c r="F70" s="266"/>
      <c r="G70" s="267"/>
      <c r="H70" s="3"/>
      <c r="I70" s="8"/>
      <c r="J70" s="163"/>
      <c r="K70" s="269"/>
      <c r="L70" s="269"/>
      <c r="M70" s="269"/>
      <c r="N70" s="172"/>
      <c r="O70" s="163"/>
      <c r="P70" s="170"/>
      <c r="Q70" s="170"/>
      <c r="R70" s="278"/>
    </row>
    <row r="71" spans="2:22">
      <c r="B71" s="265"/>
      <c r="C71" s="266"/>
      <c r="D71" s="266"/>
      <c r="E71" s="266"/>
      <c r="F71" s="266"/>
      <c r="G71" s="267"/>
      <c r="H71" s="3"/>
      <c r="I71" s="8"/>
      <c r="J71" s="163"/>
      <c r="K71" s="269"/>
      <c r="L71" s="269"/>
      <c r="M71" s="269"/>
      <c r="N71" s="172"/>
      <c r="O71" s="163"/>
      <c r="P71" s="170"/>
      <c r="Q71" s="170"/>
      <c r="R71" s="278"/>
    </row>
    <row r="72" spans="2:22">
      <c r="B72" s="265"/>
      <c r="C72" s="266"/>
      <c r="D72" s="266"/>
      <c r="E72" s="266"/>
      <c r="F72" s="266"/>
      <c r="G72" s="267"/>
      <c r="H72" s="3"/>
      <c r="I72" s="8"/>
      <c r="J72" s="163"/>
      <c r="K72" s="269"/>
      <c r="L72" s="269"/>
      <c r="M72" s="269"/>
      <c r="N72" s="172"/>
      <c r="O72" s="163"/>
      <c r="P72" s="170"/>
      <c r="Q72" s="170"/>
      <c r="R72" s="278"/>
    </row>
    <row r="73" spans="2:22">
      <c r="B73" s="265"/>
      <c r="C73" s="266"/>
      <c r="D73" s="266"/>
      <c r="E73" s="266"/>
      <c r="F73" s="266"/>
      <c r="G73" s="267"/>
      <c r="H73" s="3"/>
      <c r="I73" s="8"/>
      <c r="J73" s="163"/>
      <c r="K73" s="269"/>
      <c r="L73" s="269"/>
      <c r="M73" s="269"/>
      <c r="N73" s="172"/>
      <c r="O73" s="163"/>
      <c r="P73" s="170"/>
      <c r="Q73" s="170"/>
      <c r="R73" s="278"/>
    </row>
    <row r="74" spans="2:22">
      <c r="B74" s="95"/>
      <c r="C74" s="96"/>
      <c r="D74" s="96"/>
      <c r="E74" s="96"/>
      <c r="F74" s="96"/>
      <c r="G74" s="97"/>
      <c r="H74" s="3"/>
      <c r="I74" s="8"/>
      <c r="J74" s="49"/>
      <c r="K74" s="94"/>
      <c r="L74" s="94"/>
      <c r="M74" s="94"/>
      <c r="N74" s="172"/>
      <c r="O74" s="163" t="s">
        <v>341</v>
      </c>
      <c r="P74" s="170">
        <f>K66+K83+K104+K163+K185+K203+K221+K242+K265+K283+K301</f>
        <v>0</v>
      </c>
      <c r="Q74" s="170">
        <f>L66+L83+L104+L163+L185+L203+L221+L242+L265+L283+L301</f>
        <v>0</v>
      </c>
      <c r="R74" s="278">
        <f>M66+M83+M104+M163+M185+M203+M221+M242+M265+M283+M301</f>
        <v>0</v>
      </c>
    </row>
    <row r="75" spans="2:22">
      <c r="B75" s="426"/>
      <c r="C75" s="427"/>
      <c r="D75" s="427"/>
      <c r="E75" s="427"/>
      <c r="F75" s="427"/>
      <c r="G75" s="428"/>
      <c r="H75" s="3"/>
      <c r="I75" s="8"/>
      <c r="J75" s="168" t="s">
        <v>319</v>
      </c>
      <c r="K75" s="164">
        <f>SUM(K76:K84)</f>
        <v>160624</v>
      </c>
      <c r="L75" s="164">
        <f t="shared" ref="L75:M75" si="21">SUM(L76:L84)</f>
        <v>0</v>
      </c>
      <c r="M75" s="164">
        <f t="shared" si="21"/>
        <v>0</v>
      </c>
      <c r="N75" s="172"/>
      <c r="O75" s="163" t="s">
        <v>342</v>
      </c>
      <c r="P75" s="170">
        <f>K67+K84+K105+K164+K186+K204+K222+K243+K266+K284+K302</f>
        <v>0</v>
      </c>
      <c r="Q75" s="170">
        <f t="shared" ref="Q75:R75" si="22">L67+L84+L105+L164+L186+L204+L222+L243+L266+L284+L302</f>
        <v>0</v>
      </c>
      <c r="R75" s="170">
        <f t="shared" si="22"/>
        <v>0</v>
      </c>
    </row>
    <row r="76" spans="2:22" ht="15.75" thickBot="1">
      <c r="B76" s="95"/>
      <c r="C76" s="96"/>
      <c r="D76" s="96"/>
      <c r="E76" s="96"/>
      <c r="F76" s="96"/>
      <c r="G76" s="97"/>
      <c r="H76" s="3"/>
      <c r="I76" s="8"/>
      <c r="J76" s="163" t="s">
        <v>190</v>
      </c>
      <c r="K76" s="94"/>
      <c r="L76" s="94"/>
      <c r="M76" s="94"/>
      <c r="N76" s="172"/>
      <c r="O76" s="279" t="s">
        <v>368</v>
      </c>
      <c r="P76" s="280">
        <f>K155+K177+K195+K213+K234+K257+K275+K293</f>
        <v>0</v>
      </c>
      <c r="Q76" s="280">
        <f t="shared" ref="Q76:R76" si="23">L155+L177+L195+L213+L234+L257+L275+L293</f>
        <v>0</v>
      </c>
      <c r="R76" s="281">
        <f t="shared" si="23"/>
        <v>0</v>
      </c>
    </row>
    <row r="77" spans="2:22">
      <c r="B77" s="95"/>
      <c r="C77" s="96"/>
      <c r="D77" s="96"/>
      <c r="E77" s="96"/>
      <c r="F77" s="96"/>
      <c r="G77" s="97"/>
      <c r="H77" s="3"/>
      <c r="I77" s="8"/>
      <c r="J77" s="163" t="s">
        <v>405</v>
      </c>
      <c r="K77" s="181">
        <v>11087</v>
      </c>
      <c r="L77" s="181">
        <v>0</v>
      </c>
      <c r="M77" s="181">
        <v>0</v>
      </c>
      <c r="N77" s="89"/>
      <c r="O77" s="85"/>
      <c r="P77" s="85">
        <f>SUM(P56:P76)</f>
        <v>81587986.329999998</v>
      </c>
      <c r="Q77" s="85">
        <f>SUM(Q56:Q76)</f>
        <v>82859780</v>
      </c>
      <c r="R77" s="85">
        <f>SUM(R56:R76)</f>
        <v>86321278</v>
      </c>
    </row>
    <row r="78" spans="2:22">
      <c r="B78" s="104"/>
      <c r="C78" s="105"/>
      <c r="D78" s="105"/>
      <c r="E78" s="105"/>
      <c r="F78" s="105"/>
      <c r="G78" s="106"/>
      <c r="H78" s="3"/>
      <c r="I78" s="8"/>
      <c r="J78" s="163" t="s">
        <v>191</v>
      </c>
      <c r="K78" s="164"/>
      <c r="L78" s="164"/>
      <c r="M78" s="164"/>
      <c r="N78" s="108"/>
      <c r="O78" s="85"/>
      <c r="P78" s="85"/>
      <c r="Q78" s="85"/>
    </row>
    <row r="79" spans="2:22">
      <c r="B79" s="426"/>
      <c r="C79" s="427"/>
      <c r="D79" s="427"/>
      <c r="E79" s="427"/>
      <c r="F79" s="427"/>
      <c r="G79" s="428"/>
      <c r="H79" s="3"/>
      <c r="I79" s="8"/>
      <c r="J79" s="163" t="s">
        <v>320</v>
      </c>
      <c r="K79" s="181"/>
      <c r="L79" s="107"/>
      <c r="M79" s="107"/>
      <c r="N79" s="50"/>
      <c r="O79" s="85"/>
      <c r="P79" s="85"/>
      <c r="Q79" s="85"/>
    </row>
    <row r="80" spans="2:22">
      <c r="B80" s="426"/>
      <c r="C80" s="427"/>
      <c r="D80" s="427"/>
      <c r="E80" s="427"/>
      <c r="F80" s="427"/>
      <c r="G80" s="428"/>
      <c r="H80" s="3"/>
      <c r="I80" s="8"/>
      <c r="J80" s="163" t="s">
        <v>192</v>
      </c>
      <c r="K80" s="181">
        <v>149537</v>
      </c>
      <c r="L80" s="164"/>
      <c r="M80" s="164"/>
      <c r="N80" s="50"/>
      <c r="O80" s="85"/>
      <c r="P80" s="85"/>
      <c r="Q80" s="85"/>
    </row>
    <row r="81" spans="1:71">
      <c r="B81" s="426"/>
      <c r="C81" s="427"/>
      <c r="D81" s="427"/>
      <c r="E81" s="427"/>
      <c r="F81" s="427"/>
      <c r="G81" s="428"/>
      <c r="H81" s="3"/>
      <c r="I81" s="8"/>
      <c r="J81" s="163" t="s">
        <v>335</v>
      </c>
      <c r="K81" s="44"/>
      <c r="L81" s="107"/>
      <c r="M81" s="107"/>
      <c r="N81" s="50"/>
      <c r="O81" s="85"/>
      <c r="P81" s="85"/>
      <c r="Q81" s="85"/>
    </row>
    <row r="82" spans="1:71">
      <c r="B82" s="173"/>
      <c r="C82" s="174"/>
      <c r="D82" s="174"/>
      <c r="E82" s="174"/>
      <c r="F82" s="174"/>
      <c r="G82" s="174"/>
      <c r="H82" s="3"/>
      <c r="I82" s="8"/>
      <c r="J82" s="163" t="s">
        <v>336</v>
      </c>
      <c r="K82" s="164"/>
      <c r="L82" s="164"/>
      <c r="M82" s="164"/>
      <c r="N82" s="108"/>
      <c r="O82" s="85"/>
      <c r="P82" s="85"/>
      <c r="Q82" s="85"/>
    </row>
    <row r="83" spans="1:71">
      <c r="B83" s="173"/>
      <c r="C83" s="174"/>
      <c r="D83" s="174"/>
      <c r="E83" s="174"/>
      <c r="F83" s="174"/>
      <c r="G83" s="174"/>
      <c r="H83" s="3"/>
      <c r="I83" s="8"/>
      <c r="J83" s="163" t="s">
        <v>341</v>
      </c>
      <c r="K83" s="107"/>
      <c r="L83" s="107"/>
      <c r="M83" s="107"/>
      <c r="N83" s="108"/>
      <c r="O83" s="85"/>
      <c r="P83" s="85"/>
      <c r="Q83" s="85"/>
    </row>
    <row r="84" spans="1:71">
      <c r="B84" s="173"/>
      <c r="C84" s="174"/>
      <c r="D84" s="174"/>
      <c r="E84" s="174"/>
      <c r="F84" s="174"/>
      <c r="G84" s="174"/>
      <c r="H84" s="3"/>
      <c r="I84" s="8"/>
      <c r="J84" s="163" t="s">
        <v>342</v>
      </c>
      <c r="K84" s="181"/>
      <c r="L84" s="181"/>
      <c r="M84" s="181"/>
      <c r="N84" s="108"/>
      <c r="O84" s="85"/>
      <c r="P84" s="85"/>
      <c r="Q84" s="85"/>
    </row>
    <row r="85" spans="1:71">
      <c r="B85" s="173"/>
      <c r="C85" s="174"/>
      <c r="D85" s="174"/>
      <c r="E85" s="174"/>
      <c r="F85" s="174"/>
      <c r="G85" s="174"/>
      <c r="H85" s="3"/>
      <c r="I85" s="8"/>
      <c r="J85" s="163"/>
      <c r="K85" s="269"/>
      <c r="L85" s="269"/>
      <c r="M85" s="269"/>
      <c r="N85" s="268"/>
      <c r="O85" s="85"/>
      <c r="P85" s="85"/>
      <c r="Q85" s="85"/>
    </row>
    <row r="86" spans="1:71">
      <c r="B86" s="173"/>
      <c r="C86" s="174"/>
      <c r="D86" s="174"/>
      <c r="E86" s="174"/>
      <c r="F86" s="174"/>
      <c r="G86" s="174"/>
      <c r="H86" s="3"/>
      <c r="I86" s="8"/>
      <c r="J86" s="163"/>
      <c r="K86" s="269"/>
      <c r="L86" s="269"/>
      <c r="M86" s="269"/>
      <c r="N86" s="268"/>
      <c r="O86" s="85"/>
      <c r="P86" s="85"/>
      <c r="Q86" s="85"/>
    </row>
    <row r="87" spans="1:71">
      <c r="B87" s="173"/>
      <c r="C87" s="174"/>
      <c r="D87" s="174"/>
      <c r="E87" s="174"/>
      <c r="F87" s="174"/>
      <c r="G87" s="174"/>
      <c r="H87" s="3"/>
      <c r="I87" s="8"/>
      <c r="J87" s="163"/>
      <c r="K87" s="269"/>
      <c r="L87" s="269"/>
      <c r="M87" s="269"/>
      <c r="N87" s="268"/>
      <c r="O87" s="85"/>
      <c r="P87" s="85"/>
      <c r="Q87" s="85"/>
    </row>
    <row r="88" spans="1:71">
      <c r="B88" s="173"/>
      <c r="C88" s="174"/>
      <c r="D88" s="174"/>
      <c r="E88" s="174"/>
      <c r="F88" s="174"/>
      <c r="G88" s="174"/>
      <c r="H88" s="3"/>
      <c r="I88" s="8"/>
      <c r="J88" s="163"/>
      <c r="K88" s="269"/>
      <c r="L88" s="269"/>
      <c r="M88" s="269"/>
      <c r="N88" s="268"/>
      <c r="O88" s="85"/>
      <c r="P88" s="85"/>
      <c r="Q88" s="85"/>
    </row>
    <row r="89" spans="1:71">
      <c r="B89" s="173"/>
      <c r="C89" s="174"/>
      <c r="D89" s="174"/>
      <c r="E89" s="174"/>
      <c r="F89" s="174"/>
      <c r="G89" s="174"/>
      <c r="H89" s="3"/>
      <c r="I89" s="8"/>
      <c r="J89" s="49"/>
      <c r="K89" s="107"/>
      <c r="L89" s="107"/>
      <c r="M89" s="107"/>
      <c r="N89" s="108"/>
      <c r="O89" s="85"/>
      <c r="P89" s="85"/>
      <c r="Q89" s="85"/>
    </row>
    <row r="90" spans="1:71">
      <c r="B90" s="173"/>
      <c r="C90" s="174"/>
      <c r="D90" s="174"/>
      <c r="E90" s="174"/>
      <c r="F90" s="174"/>
      <c r="G90" s="174"/>
      <c r="H90" s="3"/>
      <c r="I90" s="8"/>
      <c r="J90" s="49"/>
      <c r="K90" s="107"/>
      <c r="L90" s="107"/>
      <c r="M90" s="107"/>
      <c r="N90" s="108"/>
      <c r="O90" s="85"/>
      <c r="P90" s="85"/>
      <c r="Q90" s="85"/>
    </row>
    <row r="91" spans="1:71" s="38" customFormat="1">
      <c r="A91" s="42"/>
      <c r="B91" s="441" t="s">
        <v>62</v>
      </c>
      <c r="C91" s="442"/>
      <c r="D91" s="442"/>
      <c r="E91" s="442"/>
      <c r="F91" s="442"/>
      <c r="G91" s="442"/>
      <c r="H91" s="36" t="s">
        <v>63</v>
      </c>
      <c r="I91" s="37" t="s">
        <v>64</v>
      </c>
      <c r="J91" s="54"/>
      <c r="K91" s="45">
        <f>K92</f>
        <v>1800</v>
      </c>
      <c r="L91" s="45">
        <f t="shared" ref="L91:M91" si="24">L92</f>
        <v>1800</v>
      </c>
      <c r="M91" s="45">
        <f t="shared" si="24"/>
        <v>0</v>
      </c>
      <c r="N91" s="55" t="s">
        <v>21</v>
      </c>
      <c r="O91" s="85"/>
      <c r="P91" s="85"/>
      <c r="Q91" s="85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</row>
    <row r="92" spans="1:71" s="42" customFormat="1">
      <c r="B92" s="68"/>
      <c r="C92" s="39"/>
      <c r="D92" s="39"/>
      <c r="E92" s="39"/>
      <c r="F92" s="39"/>
      <c r="G92" s="39"/>
      <c r="H92" s="40"/>
      <c r="I92" s="41"/>
      <c r="J92" s="168"/>
      <c r="K92" s="169">
        <f>K93</f>
        <v>1800</v>
      </c>
      <c r="L92" s="169">
        <f t="shared" ref="L92:M92" si="25">L93</f>
        <v>1800</v>
      </c>
      <c r="M92" s="169">
        <f t="shared" si="25"/>
        <v>0</v>
      </c>
      <c r="N92" s="56"/>
      <c r="O92" s="86"/>
      <c r="P92" s="86"/>
      <c r="Q92" s="86"/>
    </row>
    <row r="93" spans="1:71" s="42" customFormat="1">
      <c r="B93" s="68"/>
      <c r="C93" s="39"/>
      <c r="D93" s="39"/>
      <c r="E93" s="39"/>
      <c r="F93" s="39"/>
      <c r="G93" s="39"/>
      <c r="H93" s="40"/>
      <c r="I93" s="41"/>
      <c r="J93" s="163" t="s">
        <v>405</v>
      </c>
      <c r="K93" s="46">
        <v>1800</v>
      </c>
      <c r="L93" s="46">
        <v>1800</v>
      </c>
      <c r="M93" s="46"/>
      <c r="N93" s="56"/>
      <c r="O93" s="83"/>
      <c r="P93" s="83"/>
      <c r="Q93" s="83"/>
    </row>
    <row r="94" spans="1:71" s="38" customFormat="1" ht="24" customHeight="1">
      <c r="A94" s="42"/>
      <c r="B94" s="443" t="s">
        <v>65</v>
      </c>
      <c r="C94" s="444"/>
      <c r="D94" s="444"/>
      <c r="E94" s="444"/>
      <c r="F94" s="444"/>
      <c r="G94" s="444"/>
      <c r="H94" s="36" t="s">
        <v>66</v>
      </c>
      <c r="I94" s="37" t="s">
        <v>67</v>
      </c>
      <c r="J94" s="54"/>
      <c r="K94" s="45">
        <f>K95+K114</f>
        <v>13484959.280000001</v>
      </c>
      <c r="L94" s="45">
        <f t="shared" ref="L94:M94" si="26">L95+L114</f>
        <v>13956234.280000001</v>
      </c>
      <c r="M94" s="45">
        <f t="shared" si="26"/>
        <v>14415868.280000001</v>
      </c>
      <c r="N94" s="55" t="s">
        <v>21</v>
      </c>
      <c r="O94" s="83"/>
      <c r="P94" s="83"/>
      <c r="Q94" s="83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</row>
    <row r="95" spans="1:71" s="73" customFormat="1">
      <c r="B95" s="445" t="s">
        <v>68</v>
      </c>
      <c r="C95" s="446"/>
      <c r="D95" s="446"/>
      <c r="E95" s="446"/>
      <c r="F95" s="446"/>
      <c r="G95" s="446"/>
      <c r="H95" s="74" t="s">
        <v>69</v>
      </c>
      <c r="I95" s="75" t="s">
        <v>67</v>
      </c>
      <c r="J95" s="76"/>
      <c r="K95" s="77">
        <f>K96</f>
        <v>13484959.280000001</v>
      </c>
      <c r="L95" s="77">
        <f t="shared" ref="L95:M95" si="27">L96</f>
        <v>13956234.280000001</v>
      </c>
      <c r="M95" s="77">
        <f t="shared" si="27"/>
        <v>14415868.280000001</v>
      </c>
      <c r="N95" s="78" t="s">
        <v>21</v>
      </c>
      <c r="O95" s="83"/>
      <c r="P95" s="83"/>
      <c r="Q95" s="83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</row>
    <row r="96" spans="1:71">
      <c r="B96" s="426"/>
      <c r="C96" s="427"/>
      <c r="D96" s="427"/>
      <c r="E96" s="427"/>
      <c r="F96" s="427"/>
      <c r="G96" s="428"/>
      <c r="H96" s="5"/>
      <c r="I96" s="10"/>
      <c r="J96" s="168" t="s">
        <v>332</v>
      </c>
      <c r="K96" s="164">
        <f>SUM(K97:K106)</f>
        <v>13484959.280000001</v>
      </c>
      <c r="L96" s="164">
        <f t="shared" ref="L96" si="28">SUM(L97:L106)</f>
        <v>13956234.280000001</v>
      </c>
      <c r="M96" s="164">
        <f t="shared" ref="M96" si="29">SUM(M97:M106)</f>
        <v>14415868.280000001</v>
      </c>
      <c r="N96" s="50"/>
    </row>
    <row r="97" spans="2:14">
      <c r="B97" s="95"/>
      <c r="C97" s="96"/>
      <c r="D97" s="96"/>
      <c r="E97" s="96"/>
      <c r="F97" s="96"/>
      <c r="G97" s="97"/>
      <c r="H97" s="92"/>
      <c r="I97" s="93"/>
      <c r="J97" s="163" t="s">
        <v>190</v>
      </c>
      <c r="K97" s="182">
        <v>356691.28</v>
      </c>
      <c r="L97" s="182">
        <v>356691.28</v>
      </c>
      <c r="M97" s="182">
        <v>356691.28</v>
      </c>
      <c r="N97" s="89"/>
    </row>
    <row r="98" spans="2:14">
      <c r="B98" s="426"/>
      <c r="C98" s="427"/>
      <c r="D98" s="427"/>
      <c r="E98" s="427"/>
      <c r="F98" s="427"/>
      <c r="G98" s="428"/>
      <c r="H98" s="5"/>
      <c r="I98" s="10"/>
      <c r="J98" s="163" t="s">
        <v>405</v>
      </c>
      <c r="K98" s="182">
        <v>1303023</v>
      </c>
      <c r="L98" s="182">
        <v>1320818</v>
      </c>
      <c r="M98" s="182">
        <v>1392712</v>
      </c>
      <c r="N98" s="50"/>
    </row>
    <row r="99" spans="2:14">
      <c r="B99" s="95"/>
      <c r="C99" s="96"/>
      <c r="D99" s="96"/>
      <c r="E99" s="96"/>
      <c r="F99" s="96"/>
      <c r="G99" s="97"/>
      <c r="H99" s="92"/>
      <c r="I99" s="93"/>
      <c r="J99" s="163" t="s">
        <v>191</v>
      </c>
      <c r="K99" s="182">
        <f>23826-1082</f>
        <v>22744</v>
      </c>
      <c r="L99" s="182">
        <v>23826</v>
      </c>
      <c r="M99" s="182">
        <v>23826</v>
      </c>
      <c r="N99" s="89"/>
    </row>
    <row r="100" spans="2:14">
      <c r="B100" s="426"/>
      <c r="C100" s="427"/>
      <c r="D100" s="427"/>
      <c r="E100" s="427"/>
      <c r="F100" s="427"/>
      <c r="G100" s="428"/>
      <c r="H100" s="5"/>
      <c r="I100" s="10"/>
      <c r="J100" s="163" t="s">
        <v>320</v>
      </c>
      <c r="K100" s="182">
        <f>452700-20560</f>
        <v>432140</v>
      </c>
      <c r="L100" s="182">
        <v>452700</v>
      </c>
      <c r="M100" s="182">
        <v>452700</v>
      </c>
      <c r="N100" s="50"/>
    </row>
    <row r="101" spans="2:14">
      <c r="B101" s="95"/>
      <c r="C101" s="96"/>
      <c r="D101" s="96"/>
      <c r="E101" s="96"/>
      <c r="F101" s="96"/>
      <c r="G101" s="97"/>
      <c r="H101" s="92"/>
      <c r="I101" s="93"/>
      <c r="J101" s="163" t="s">
        <v>192</v>
      </c>
      <c r="K101" s="182">
        <v>11338149</v>
      </c>
      <c r="L101" s="182">
        <v>11791629</v>
      </c>
      <c r="M101" s="182">
        <v>12179369</v>
      </c>
      <c r="N101" s="89"/>
    </row>
    <row r="102" spans="2:14">
      <c r="B102" s="426"/>
      <c r="C102" s="427"/>
      <c r="D102" s="427"/>
      <c r="E102" s="427"/>
      <c r="F102" s="427"/>
      <c r="G102" s="428"/>
      <c r="H102" s="5"/>
      <c r="I102" s="10"/>
      <c r="J102" s="163" t="s">
        <v>335</v>
      </c>
      <c r="K102" s="182">
        <v>10570</v>
      </c>
      <c r="L102" s="182">
        <v>10570</v>
      </c>
      <c r="M102" s="182">
        <v>10570</v>
      </c>
      <c r="N102" s="50"/>
    </row>
    <row r="103" spans="2:14">
      <c r="B103" s="95"/>
      <c r="C103" s="96"/>
      <c r="D103" s="96"/>
      <c r="E103" s="96"/>
      <c r="F103" s="96"/>
      <c r="G103" s="97"/>
      <c r="H103" s="92"/>
      <c r="I103" s="93"/>
      <c r="J103" s="163" t="s">
        <v>599</v>
      </c>
      <c r="K103" s="182">
        <f>1082+20560</f>
        <v>21642</v>
      </c>
      <c r="L103" s="182"/>
      <c r="M103" s="182"/>
      <c r="N103" s="89"/>
    </row>
    <row r="104" spans="2:14">
      <c r="B104" s="426"/>
      <c r="C104" s="427"/>
      <c r="D104" s="427"/>
      <c r="E104" s="427"/>
      <c r="F104" s="427"/>
      <c r="G104" s="428"/>
      <c r="H104" s="5"/>
      <c r="I104" s="10"/>
      <c r="J104" s="163" t="s">
        <v>341</v>
      </c>
      <c r="K104" s="182"/>
      <c r="L104" s="182"/>
      <c r="M104" s="182"/>
      <c r="N104" s="50"/>
    </row>
    <row r="105" spans="2:14">
      <c r="B105" s="426"/>
      <c r="C105" s="427"/>
      <c r="D105" s="427"/>
      <c r="E105" s="427"/>
      <c r="F105" s="427"/>
      <c r="G105" s="428"/>
      <c r="H105" s="5"/>
      <c r="I105" s="10"/>
      <c r="J105" s="163" t="s">
        <v>342</v>
      </c>
      <c r="K105" s="182"/>
      <c r="L105" s="182"/>
      <c r="M105" s="182"/>
      <c r="N105" s="50"/>
    </row>
    <row r="106" spans="2:14">
      <c r="B106" s="104"/>
      <c r="C106" s="105"/>
      <c r="D106" s="105"/>
      <c r="E106" s="105"/>
      <c r="F106" s="105"/>
      <c r="G106" s="106"/>
      <c r="H106" s="109"/>
      <c r="I106" s="110"/>
      <c r="J106" s="168"/>
      <c r="K106" s="164"/>
      <c r="L106" s="164"/>
      <c r="M106" s="164"/>
      <c r="N106" s="108"/>
    </row>
    <row r="107" spans="2:14">
      <c r="B107" s="104"/>
      <c r="C107" s="105"/>
      <c r="D107" s="105"/>
      <c r="E107" s="105"/>
      <c r="F107" s="105"/>
      <c r="G107" s="106"/>
      <c r="H107" s="109"/>
      <c r="I107" s="110"/>
      <c r="J107" s="49"/>
      <c r="K107" s="107"/>
      <c r="L107" s="107"/>
      <c r="M107" s="107"/>
      <c r="N107" s="108"/>
    </row>
    <row r="108" spans="2:14">
      <c r="B108" s="426"/>
      <c r="C108" s="427"/>
      <c r="D108" s="427"/>
      <c r="E108" s="427"/>
      <c r="F108" s="427"/>
      <c r="G108" s="428"/>
      <c r="H108" s="5"/>
      <c r="I108" s="10"/>
      <c r="J108" s="168"/>
      <c r="K108" s="164"/>
      <c r="L108" s="164"/>
      <c r="M108" s="164"/>
      <c r="N108" s="50"/>
    </row>
    <row r="109" spans="2:14">
      <c r="B109" s="426"/>
      <c r="C109" s="427"/>
      <c r="D109" s="427"/>
      <c r="E109" s="427"/>
      <c r="F109" s="427"/>
      <c r="G109" s="428"/>
      <c r="H109" s="5"/>
      <c r="I109" s="10"/>
      <c r="J109" s="49"/>
      <c r="K109" s="107"/>
      <c r="L109" s="107"/>
      <c r="M109" s="107"/>
      <c r="N109" s="50"/>
    </row>
    <row r="110" spans="2:14">
      <c r="B110" s="173"/>
      <c r="C110" s="174"/>
      <c r="D110" s="174"/>
      <c r="E110" s="174"/>
      <c r="F110" s="174"/>
      <c r="G110" s="174"/>
      <c r="H110" s="109"/>
      <c r="I110" s="110"/>
      <c r="J110" s="168"/>
      <c r="K110" s="164"/>
      <c r="L110" s="164"/>
      <c r="M110" s="164"/>
      <c r="N110" s="108"/>
    </row>
    <row r="111" spans="2:14">
      <c r="B111" s="173"/>
      <c r="C111" s="174"/>
      <c r="D111" s="174"/>
      <c r="E111" s="174"/>
      <c r="F111" s="174"/>
      <c r="G111" s="174"/>
      <c r="H111" s="109"/>
      <c r="I111" s="110"/>
      <c r="J111" s="49"/>
      <c r="K111" s="107"/>
      <c r="L111" s="107"/>
      <c r="M111" s="107"/>
      <c r="N111" s="108"/>
    </row>
    <row r="112" spans="2:14">
      <c r="B112" s="173"/>
      <c r="C112" s="174"/>
      <c r="D112" s="174"/>
      <c r="E112" s="174"/>
      <c r="F112" s="174"/>
      <c r="G112" s="174"/>
      <c r="H112" s="109"/>
      <c r="I112" s="110"/>
      <c r="J112" s="168"/>
      <c r="K112" s="164"/>
      <c r="L112" s="164"/>
      <c r="M112" s="164"/>
      <c r="N112" s="108"/>
    </row>
    <row r="113" spans="1:71">
      <c r="B113" s="173"/>
      <c r="C113" s="174"/>
      <c r="D113" s="174"/>
      <c r="E113" s="174"/>
      <c r="F113" s="174"/>
      <c r="G113" s="174"/>
      <c r="H113" s="109"/>
      <c r="I113" s="110"/>
      <c r="J113" s="49"/>
      <c r="K113" s="107"/>
      <c r="L113" s="107"/>
      <c r="M113" s="107"/>
      <c r="N113" s="108"/>
    </row>
    <row r="114" spans="1:71" s="73" customFormat="1">
      <c r="B114" s="439" t="s">
        <v>70</v>
      </c>
      <c r="C114" s="440"/>
      <c r="D114" s="440"/>
      <c r="E114" s="440"/>
      <c r="F114" s="440"/>
      <c r="G114" s="440"/>
      <c r="H114" s="79" t="s">
        <v>71</v>
      </c>
      <c r="I114" s="80" t="s">
        <v>67</v>
      </c>
      <c r="J114" s="76"/>
      <c r="K114" s="77">
        <f>K115+K116+K117</f>
        <v>0</v>
      </c>
      <c r="L114" s="77">
        <f t="shared" ref="L114:M114" si="30">L115+L116+L117</f>
        <v>0</v>
      </c>
      <c r="M114" s="77">
        <f t="shared" si="30"/>
        <v>0</v>
      </c>
      <c r="N114" s="78" t="s">
        <v>21</v>
      </c>
      <c r="O114" s="83"/>
      <c r="P114" s="83"/>
      <c r="Q114" s="83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</row>
    <row r="115" spans="1:71">
      <c r="B115" s="426"/>
      <c r="C115" s="427"/>
      <c r="D115" s="427"/>
      <c r="E115" s="427"/>
      <c r="F115" s="427"/>
      <c r="G115" s="428"/>
      <c r="H115" s="71"/>
      <c r="I115" s="72"/>
      <c r="J115" s="49"/>
      <c r="K115" s="44"/>
      <c r="L115" s="44"/>
      <c r="M115" s="44"/>
      <c r="N115" s="50"/>
    </row>
    <row r="116" spans="1:71">
      <c r="B116" s="426"/>
      <c r="C116" s="427"/>
      <c r="D116" s="427"/>
      <c r="E116" s="427"/>
      <c r="F116" s="427"/>
      <c r="G116" s="428"/>
      <c r="H116" s="5"/>
      <c r="I116" s="10"/>
      <c r="J116" s="53"/>
      <c r="K116" s="44"/>
      <c r="L116" s="44"/>
      <c r="M116" s="44"/>
      <c r="N116" s="50"/>
    </row>
    <row r="117" spans="1:71">
      <c r="B117" s="426"/>
      <c r="C117" s="427"/>
      <c r="D117" s="427"/>
      <c r="E117" s="427"/>
      <c r="F117" s="427"/>
      <c r="G117" s="428"/>
      <c r="H117" s="5"/>
      <c r="I117" s="10"/>
      <c r="J117" s="53"/>
      <c r="K117" s="44"/>
      <c r="L117" s="44"/>
      <c r="M117" s="44"/>
      <c r="N117" s="50"/>
    </row>
    <row r="118" spans="1:71" s="38" customFormat="1">
      <c r="A118" s="42"/>
      <c r="B118" s="432" t="s">
        <v>72</v>
      </c>
      <c r="C118" s="433"/>
      <c r="D118" s="433"/>
      <c r="E118" s="433"/>
      <c r="F118" s="433"/>
      <c r="G118" s="433"/>
      <c r="H118" s="36" t="s">
        <v>73</v>
      </c>
      <c r="I118" s="37" t="s">
        <v>74</v>
      </c>
      <c r="J118" s="54"/>
      <c r="K118" s="45">
        <f>K119+K124+K126</f>
        <v>2157232</v>
      </c>
      <c r="L118" s="45">
        <f t="shared" ref="L118:M118" si="31">L119+L124+L126</f>
        <v>2147232</v>
      </c>
      <c r="M118" s="45">
        <f t="shared" si="31"/>
        <v>2147232</v>
      </c>
      <c r="N118" s="55" t="s">
        <v>21</v>
      </c>
      <c r="O118" s="83"/>
      <c r="P118" s="83"/>
      <c r="Q118" s="83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</row>
    <row r="119" spans="1:71" s="73" customFormat="1">
      <c r="B119" s="424" t="s">
        <v>75</v>
      </c>
      <c r="C119" s="425"/>
      <c r="D119" s="425"/>
      <c r="E119" s="425"/>
      <c r="F119" s="425"/>
      <c r="G119" s="425"/>
      <c r="H119" s="74" t="s">
        <v>76</v>
      </c>
      <c r="I119" s="75" t="s">
        <v>77</v>
      </c>
      <c r="J119" s="76"/>
      <c r="K119" s="77">
        <f>K120</f>
        <v>2147232</v>
      </c>
      <c r="L119" s="77">
        <f t="shared" ref="L119:M119" si="32">L120</f>
        <v>2147232</v>
      </c>
      <c r="M119" s="77">
        <f t="shared" si="32"/>
        <v>2147232</v>
      </c>
      <c r="N119" s="78" t="s">
        <v>21</v>
      </c>
      <c r="O119" s="83"/>
      <c r="P119" s="83"/>
      <c r="Q119" s="83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</row>
    <row r="120" spans="1:71">
      <c r="B120" s="426"/>
      <c r="C120" s="427"/>
      <c r="D120" s="427"/>
      <c r="E120" s="427"/>
      <c r="F120" s="427"/>
      <c r="G120" s="428"/>
      <c r="H120" s="3"/>
      <c r="I120" s="8"/>
      <c r="J120" s="168" t="s">
        <v>343</v>
      </c>
      <c r="K120" s="164">
        <f>K122+K121</f>
        <v>2147232</v>
      </c>
      <c r="L120" s="164">
        <f t="shared" ref="L120:M120" si="33">L122+L121</f>
        <v>2147232</v>
      </c>
      <c r="M120" s="164">
        <f t="shared" si="33"/>
        <v>2147232</v>
      </c>
      <c r="N120" s="50"/>
    </row>
    <row r="121" spans="1:71">
      <c r="B121" s="426"/>
      <c r="C121" s="427"/>
      <c r="D121" s="427"/>
      <c r="E121" s="427"/>
      <c r="F121" s="427"/>
      <c r="G121" s="428"/>
      <c r="H121" s="3"/>
      <c r="I121" s="8"/>
      <c r="J121" s="163" t="s">
        <v>190</v>
      </c>
      <c r="K121" s="182">
        <v>64417</v>
      </c>
      <c r="L121" s="182">
        <v>64417</v>
      </c>
      <c r="M121" s="182">
        <v>64417</v>
      </c>
      <c r="N121" s="50"/>
    </row>
    <row r="122" spans="1:71">
      <c r="B122" s="104"/>
      <c r="C122" s="105"/>
      <c r="D122" s="105"/>
      <c r="E122" s="105"/>
      <c r="F122" s="105"/>
      <c r="G122" s="106"/>
      <c r="H122" s="3"/>
      <c r="I122" s="8"/>
      <c r="J122" s="163" t="s">
        <v>405</v>
      </c>
      <c r="K122" s="182">
        <v>2082815</v>
      </c>
      <c r="L122" s="182">
        <v>2082815</v>
      </c>
      <c r="M122" s="182">
        <v>2082815</v>
      </c>
      <c r="N122" s="108"/>
    </row>
    <row r="123" spans="1:71">
      <c r="B123" s="426"/>
      <c r="C123" s="427"/>
      <c r="D123" s="427"/>
      <c r="E123" s="427"/>
      <c r="F123" s="427"/>
      <c r="G123" s="428"/>
      <c r="H123" s="3"/>
      <c r="I123" s="8"/>
      <c r="J123" s="49"/>
      <c r="K123" s="44"/>
      <c r="L123" s="107"/>
      <c r="M123" s="107"/>
      <c r="N123" s="50"/>
    </row>
    <row r="124" spans="1:71" s="73" customFormat="1" ht="25.5" customHeight="1">
      <c r="B124" s="424" t="s">
        <v>78</v>
      </c>
      <c r="C124" s="425"/>
      <c r="D124" s="425"/>
      <c r="E124" s="425"/>
      <c r="F124" s="425"/>
      <c r="G124" s="425"/>
      <c r="H124" s="74" t="s">
        <v>79</v>
      </c>
      <c r="I124" s="75" t="s">
        <v>80</v>
      </c>
      <c r="J124" s="76"/>
      <c r="K124" s="77">
        <f>K125</f>
        <v>0</v>
      </c>
      <c r="L124" s="77">
        <f t="shared" ref="L124:M124" si="34">L125</f>
        <v>0</v>
      </c>
      <c r="M124" s="77">
        <f t="shared" si="34"/>
        <v>0</v>
      </c>
      <c r="N124" s="78" t="s">
        <v>21</v>
      </c>
      <c r="O124" s="83"/>
      <c r="P124" s="83"/>
      <c r="Q124" s="83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</row>
    <row r="125" spans="1:71">
      <c r="B125" s="426"/>
      <c r="C125" s="427"/>
      <c r="D125" s="427"/>
      <c r="E125" s="427"/>
      <c r="F125" s="427"/>
      <c r="G125" s="428"/>
      <c r="H125" s="3"/>
      <c r="I125" s="8"/>
      <c r="J125" s="53"/>
      <c r="K125" s="44"/>
      <c r="L125" s="44"/>
      <c r="M125" s="44"/>
      <c r="N125" s="50"/>
    </row>
    <row r="126" spans="1:71" s="73" customFormat="1" ht="21.75" customHeight="1">
      <c r="B126" s="424" t="s">
        <v>81</v>
      </c>
      <c r="C126" s="425"/>
      <c r="D126" s="425"/>
      <c r="E126" s="425"/>
      <c r="F126" s="425"/>
      <c r="G126" s="425"/>
      <c r="H126" s="74" t="s">
        <v>82</v>
      </c>
      <c r="I126" s="75" t="s">
        <v>83</v>
      </c>
      <c r="J126" s="76"/>
      <c r="K126" s="77">
        <f>K127</f>
        <v>10000</v>
      </c>
      <c r="L126" s="77">
        <f t="shared" ref="L126:M126" si="35">L129</f>
        <v>0</v>
      </c>
      <c r="M126" s="77">
        <f t="shared" si="35"/>
        <v>0</v>
      </c>
      <c r="N126" s="78" t="s">
        <v>21</v>
      </c>
      <c r="O126" s="83"/>
      <c r="P126" s="83"/>
      <c r="Q126" s="83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</row>
    <row r="127" spans="1:71">
      <c r="B127" s="426"/>
      <c r="C127" s="427"/>
      <c r="D127" s="427"/>
      <c r="E127" s="427"/>
      <c r="F127" s="427"/>
      <c r="G127" s="428"/>
      <c r="H127" s="3"/>
      <c r="I127" s="8"/>
      <c r="J127" s="168" t="s">
        <v>606</v>
      </c>
      <c r="K127" s="164">
        <f>K129+K128</f>
        <v>10000</v>
      </c>
      <c r="L127" s="164">
        <f t="shared" ref="L127:M127" si="36">L129+L128</f>
        <v>0</v>
      </c>
      <c r="M127" s="164">
        <f t="shared" si="36"/>
        <v>0</v>
      </c>
      <c r="N127" s="407"/>
    </row>
    <row r="128" spans="1:71">
      <c r="B128" s="426"/>
      <c r="C128" s="427"/>
      <c r="D128" s="427"/>
      <c r="E128" s="427"/>
      <c r="F128" s="427"/>
      <c r="G128" s="428"/>
      <c r="H128" s="3"/>
      <c r="I128" s="8"/>
      <c r="J128" s="163" t="s">
        <v>190</v>
      </c>
      <c r="K128" s="182">
        <v>10000</v>
      </c>
      <c r="L128" s="182">
        <v>0</v>
      </c>
      <c r="M128" s="182">
        <v>0</v>
      </c>
      <c r="N128" s="407"/>
    </row>
    <row r="129" spans="1:71" s="205" customFormat="1">
      <c r="A129" s="204"/>
      <c r="B129" s="436" t="s">
        <v>377</v>
      </c>
      <c r="C129" s="437"/>
      <c r="D129" s="437"/>
      <c r="E129" s="437"/>
      <c r="F129" s="437"/>
      <c r="G129" s="438"/>
      <c r="H129" s="224">
        <v>2400</v>
      </c>
      <c r="I129" s="225"/>
      <c r="J129" s="226"/>
      <c r="K129" s="45"/>
      <c r="L129" s="45"/>
      <c r="M129" s="45"/>
      <c r="N129" s="55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</row>
    <row r="130" spans="1:71" s="205" customFormat="1">
      <c r="A130" s="204"/>
      <c r="B130" s="413" t="s">
        <v>378</v>
      </c>
      <c r="C130" s="430"/>
      <c r="D130" s="430"/>
      <c r="E130" s="430"/>
      <c r="F130" s="430"/>
      <c r="G130" s="431"/>
      <c r="H130" s="295">
        <v>2410</v>
      </c>
      <c r="I130" s="172"/>
      <c r="J130" s="293"/>
      <c r="K130" s="294"/>
      <c r="L130" s="294"/>
      <c r="M130" s="294"/>
      <c r="N130" s="292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</row>
    <row r="131" spans="1:71" s="205" customFormat="1">
      <c r="A131" s="204"/>
      <c r="B131" s="413" t="s">
        <v>379</v>
      </c>
      <c r="C131" s="430"/>
      <c r="D131" s="430"/>
      <c r="E131" s="430"/>
      <c r="F131" s="430"/>
      <c r="G131" s="431"/>
      <c r="H131" s="295">
        <v>2420</v>
      </c>
      <c r="I131" s="172"/>
      <c r="J131" s="293"/>
      <c r="K131" s="294"/>
      <c r="L131" s="294"/>
      <c r="M131" s="294"/>
      <c r="N131" s="292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</row>
    <row r="132" spans="1:71" s="38" customFormat="1">
      <c r="A132" s="42"/>
      <c r="B132" s="432" t="s">
        <v>84</v>
      </c>
      <c r="C132" s="433"/>
      <c r="D132" s="433"/>
      <c r="E132" s="433"/>
      <c r="F132" s="433"/>
      <c r="G132" s="433"/>
      <c r="H132" s="36" t="s">
        <v>85</v>
      </c>
      <c r="I132" s="37" t="s">
        <v>21</v>
      </c>
      <c r="J132" s="54"/>
      <c r="K132" s="45">
        <f>K133</f>
        <v>0</v>
      </c>
      <c r="L132" s="45">
        <f t="shared" ref="L132:M132" si="37">L133</f>
        <v>0</v>
      </c>
      <c r="M132" s="45">
        <f t="shared" si="37"/>
        <v>0</v>
      </c>
      <c r="N132" s="55" t="s">
        <v>21</v>
      </c>
      <c r="O132" s="83"/>
      <c r="P132" s="83"/>
      <c r="Q132" s="8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</row>
    <row r="133" spans="1:71" ht="40.5" customHeight="1">
      <c r="B133" s="434" t="s">
        <v>86</v>
      </c>
      <c r="C133" s="435"/>
      <c r="D133" s="435"/>
      <c r="E133" s="435"/>
      <c r="F133" s="435"/>
      <c r="G133" s="435"/>
      <c r="H133" s="3" t="s">
        <v>87</v>
      </c>
      <c r="I133" s="8" t="s">
        <v>88</v>
      </c>
      <c r="J133" s="53"/>
      <c r="K133" s="44"/>
      <c r="L133" s="44"/>
      <c r="M133" s="44"/>
      <c r="N133" s="50" t="s">
        <v>21</v>
      </c>
    </row>
    <row r="134" spans="1:71" s="38" customFormat="1">
      <c r="A134" s="42"/>
      <c r="B134" s="432" t="s">
        <v>89</v>
      </c>
      <c r="C134" s="433"/>
      <c r="D134" s="433"/>
      <c r="E134" s="433"/>
      <c r="F134" s="433"/>
      <c r="G134" s="433"/>
      <c r="H134" s="36" t="s">
        <v>90</v>
      </c>
      <c r="I134" s="37" t="s">
        <v>21</v>
      </c>
      <c r="J134" s="54"/>
      <c r="K134" s="45">
        <f>K135+K137+K142+K152</f>
        <v>21291807.09</v>
      </c>
      <c r="L134" s="45">
        <f t="shared" ref="L134:M134" si="38">L135+L137+L142+L152</f>
        <v>20541811.760000002</v>
      </c>
      <c r="M134" s="45">
        <f t="shared" si="38"/>
        <v>22023509.760000002</v>
      </c>
      <c r="N134" s="55"/>
      <c r="O134" s="83"/>
      <c r="P134" s="83"/>
      <c r="Q134" s="8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</row>
    <row r="135" spans="1:71" s="73" customFormat="1">
      <c r="B135" s="424" t="s">
        <v>91</v>
      </c>
      <c r="C135" s="425"/>
      <c r="D135" s="425"/>
      <c r="E135" s="425"/>
      <c r="F135" s="425"/>
      <c r="G135" s="425"/>
      <c r="H135" s="74" t="s">
        <v>92</v>
      </c>
      <c r="I135" s="75" t="s">
        <v>93</v>
      </c>
      <c r="J135" s="76"/>
      <c r="K135" s="77">
        <f>K136</f>
        <v>0</v>
      </c>
      <c r="L135" s="77">
        <f t="shared" ref="L135:M135" si="39">L136</f>
        <v>0</v>
      </c>
      <c r="M135" s="77">
        <f t="shared" si="39"/>
        <v>0</v>
      </c>
      <c r="N135" s="78"/>
      <c r="O135" s="83"/>
      <c r="P135" s="83"/>
      <c r="Q135" s="8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</row>
    <row r="136" spans="1:71">
      <c r="B136" s="426"/>
      <c r="C136" s="427"/>
      <c r="D136" s="427"/>
      <c r="E136" s="427"/>
      <c r="F136" s="427"/>
      <c r="G136" s="428"/>
      <c r="H136" s="3"/>
      <c r="I136" s="8"/>
      <c r="J136" s="53"/>
      <c r="K136" s="44"/>
      <c r="L136" s="44"/>
      <c r="M136" s="44"/>
      <c r="N136" s="50"/>
    </row>
    <row r="137" spans="1:71" s="73" customFormat="1" ht="28.5" customHeight="1">
      <c r="B137" s="424" t="s">
        <v>383</v>
      </c>
      <c r="C137" s="425"/>
      <c r="D137" s="425"/>
      <c r="E137" s="425"/>
      <c r="F137" s="425"/>
      <c r="G137" s="425"/>
      <c r="H137" s="234">
        <v>2620</v>
      </c>
      <c r="I137" s="78">
        <v>247</v>
      </c>
      <c r="J137" s="76"/>
      <c r="K137" s="77">
        <f>K138+K139+K140+K141</f>
        <v>3731281</v>
      </c>
      <c r="L137" s="77">
        <f t="shared" ref="L137:M137" si="40">L138+L139+L140+L141</f>
        <v>3794724</v>
      </c>
      <c r="M137" s="77">
        <f t="shared" si="40"/>
        <v>3747129</v>
      </c>
      <c r="N137" s="78"/>
      <c r="O137" s="83"/>
      <c r="P137" s="83"/>
      <c r="Q137" s="83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</row>
    <row r="138" spans="1:71" ht="15.75" customHeight="1">
      <c r="B138" s="426"/>
      <c r="C138" s="427"/>
      <c r="D138" s="427"/>
      <c r="E138" s="427"/>
      <c r="F138" s="427"/>
      <c r="G138" s="428"/>
      <c r="H138" s="6"/>
      <c r="I138" s="11"/>
      <c r="J138" s="306">
        <v>223</v>
      </c>
      <c r="K138" s="44"/>
      <c r="L138" s="299"/>
      <c r="M138" s="299"/>
      <c r="N138" s="50"/>
    </row>
    <row r="139" spans="1:71" ht="15.75" customHeight="1">
      <c r="B139" s="426"/>
      <c r="C139" s="427"/>
      <c r="D139" s="427"/>
      <c r="E139" s="427"/>
      <c r="F139" s="427"/>
      <c r="G139" s="428"/>
      <c r="H139" s="296"/>
      <c r="I139" s="297"/>
      <c r="J139" s="163" t="s">
        <v>190</v>
      </c>
      <c r="K139" s="294">
        <v>3839</v>
      </c>
      <c r="L139" s="294">
        <v>3839</v>
      </c>
      <c r="M139" s="294">
        <v>3839</v>
      </c>
      <c r="N139" s="292"/>
    </row>
    <row r="140" spans="1:71" ht="15.75" customHeight="1">
      <c r="B140" s="426"/>
      <c r="C140" s="427"/>
      <c r="D140" s="427"/>
      <c r="E140" s="427"/>
      <c r="F140" s="427"/>
      <c r="G140" s="428"/>
      <c r="H140" s="296"/>
      <c r="I140" s="297"/>
      <c r="J140" s="163" t="s">
        <v>405</v>
      </c>
      <c r="K140" s="294">
        <v>3727442</v>
      </c>
      <c r="L140" s="294">
        <v>3790885</v>
      </c>
      <c r="M140" s="294">
        <v>3743290</v>
      </c>
      <c r="N140" s="292"/>
    </row>
    <row r="141" spans="1:71" ht="15.75" customHeight="1">
      <c r="B141" s="426"/>
      <c r="C141" s="427"/>
      <c r="D141" s="427"/>
      <c r="E141" s="427"/>
      <c r="F141" s="427"/>
      <c r="G141" s="428"/>
      <c r="H141" s="296"/>
      <c r="I141" s="297"/>
      <c r="J141" s="306"/>
      <c r="K141" s="294"/>
      <c r="L141" s="294"/>
      <c r="M141" s="294"/>
      <c r="N141" s="292"/>
    </row>
    <row r="142" spans="1:71" s="73" customFormat="1" ht="24" customHeight="1">
      <c r="B142" s="424" t="s">
        <v>94</v>
      </c>
      <c r="C142" s="425"/>
      <c r="D142" s="425"/>
      <c r="E142" s="425"/>
      <c r="F142" s="425"/>
      <c r="G142" s="425"/>
      <c r="H142" s="81" t="s">
        <v>95</v>
      </c>
      <c r="I142" s="82" t="s">
        <v>96</v>
      </c>
      <c r="J142" s="76"/>
      <c r="K142" s="77">
        <f>K143</f>
        <v>0</v>
      </c>
      <c r="L142" s="77">
        <f t="shared" ref="L142:M142" si="41">L143</f>
        <v>0</v>
      </c>
      <c r="M142" s="77">
        <f t="shared" si="41"/>
        <v>0</v>
      </c>
      <c r="N142" s="78"/>
      <c r="O142" s="83"/>
      <c r="P142" s="83"/>
      <c r="Q142" s="83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</row>
    <row r="143" spans="1:71">
      <c r="B143" s="426"/>
      <c r="C143" s="427"/>
      <c r="D143" s="427"/>
      <c r="E143" s="427"/>
      <c r="F143" s="427"/>
      <c r="G143" s="428"/>
      <c r="H143" s="6"/>
      <c r="I143" s="11"/>
      <c r="J143" s="168" t="s">
        <v>314</v>
      </c>
      <c r="K143" s="164">
        <f>K144</f>
        <v>0</v>
      </c>
      <c r="L143" s="164">
        <f t="shared" ref="L143:M143" si="42">L144</f>
        <v>0</v>
      </c>
      <c r="M143" s="164">
        <f t="shared" si="42"/>
        <v>0</v>
      </c>
      <c r="N143" s="50"/>
    </row>
    <row r="144" spans="1:71">
      <c r="B144" s="426"/>
      <c r="C144" s="427"/>
      <c r="D144" s="427"/>
      <c r="E144" s="427"/>
      <c r="F144" s="427"/>
      <c r="G144" s="428"/>
      <c r="H144" s="6"/>
      <c r="I144" s="11"/>
      <c r="J144" s="168">
        <v>1211121130</v>
      </c>
      <c r="K144" s="44"/>
      <c r="L144" s="44"/>
      <c r="M144" s="44"/>
      <c r="N144" s="50"/>
    </row>
    <row r="145" spans="2:51">
      <c r="B145" s="426"/>
      <c r="C145" s="427"/>
      <c r="D145" s="427"/>
      <c r="E145" s="427"/>
      <c r="F145" s="427"/>
      <c r="G145" s="428"/>
      <c r="H145" s="6"/>
      <c r="I145" s="11"/>
      <c r="J145" s="49"/>
      <c r="K145" s="44"/>
      <c r="L145" s="44"/>
      <c r="M145" s="44"/>
      <c r="N145" s="50"/>
    </row>
    <row r="146" spans="2:51">
      <c r="B146" s="426"/>
      <c r="C146" s="427"/>
      <c r="D146" s="427"/>
      <c r="E146" s="427"/>
      <c r="F146" s="427"/>
      <c r="G146" s="428"/>
      <c r="H146" s="6"/>
      <c r="I146" s="11"/>
      <c r="J146" s="49"/>
      <c r="K146" s="44"/>
      <c r="L146" s="44"/>
      <c r="M146" s="44"/>
      <c r="N146" s="50"/>
    </row>
    <row r="147" spans="2:51">
      <c r="B147" s="426"/>
      <c r="C147" s="427"/>
      <c r="D147" s="427"/>
      <c r="E147" s="427"/>
      <c r="F147" s="427"/>
      <c r="G147" s="428"/>
      <c r="H147" s="6"/>
      <c r="I147" s="11"/>
      <c r="J147" s="49"/>
      <c r="K147" s="44"/>
      <c r="L147" s="44"/>
      <c r="M147" s="44"/>
      <c r="N147" s="50"/>
    </row>
    <row r="148" spans="2:51">
      <c r="B148" s="426"/>
      <c r="C148" s="427"/>
      <c r="D148" s="427"/>
      <c r="E148" s="427"/>
      <c r="F148" s="427"/>
      <c r="G148" s="428"/>
      <c r="H148" s="6"/>
      <c r="I148" s="11"/>
      <c r="J148" s="49"/>
      <c r="K148" s="44"/>
      <c r="L148" s="44"/>
      <c r="M148" s="44"/>
      <c r="N148" s="50"/>
    </row>
    <row r="149" spans="2:51">
      <c r="B149" s="426"/>
      <c r="C149" s="427"/>
      <c r="D149" s="427"/>
      <c r="E149" s="427"/>
      <c r="F149" s="427"/>
      <c r="G149" s="428"/>
      <c r="H149" s="6"/>
      <c r="I149" s="11"/>
      <c r="J149" s="49"/>
      <c r="K149" s="44"/>
      <c r="L149" s="44"/>
      <c r="M149" s="44"/>
      <c r="N149" s="50"/>
    </row>
    <row r="150" spans="2:51">
      <c r="B150" s="426"/>
      <c r="C150" s="427"/>
      <c r="D150" s="427"/>
      <c r="E150" s="427"/>
      <c r="F150" s="427"/>
      <c r="G150" s="428"/>
      <c r="H150" s="6"/>
      <c r="I150" s="11"/>
      <c r="J150" s="49"/>
      <c r="K150" s="44"/>
      <c r="L150" s="44"/>
      <c r="M150" s="44"/>
      <c r="N150" s="50"/>
    </row>
    <row r="151" spans="2:51">
      <c r="B151" s="426"/>
      <c r="C151" s="427"/>
      <c r="D151" s="427"/>
      <c r="E151" s="427"/>
      <c r="F151" s="427"/>
      <c r="G151" s="428"/>
      <c r="H151" s="6"/>
      <c r="I151" s="11"/>
      <c r="J151" s="49"/>
      <c r="K151" s="44"/>
      <c r="L151" s="44"/>
      <c r="M151" s="44"/>
      <c r="N151" s="50"/>
    </row>
    <row r="152" spans="2:51" s="73" customFormat="1">
      <c r="B152" s="420" t="s">
        <v>97</v>
      </c>
      <c r="C152" s="421"/>
      <c r="D152" s="421"/>
      <c r="E152" s="421"/>
      <c r="F152" s="421"/>
      <c r="G152" s="421"/>
      <c r="H152" s="81" t="s">
        <v>98</v>
      </c>
      <c r="I152" s="82" t="s">
        <v>99</v>
      </c>
      <c r="J152" s="76"/>
      <c r="K152" s="77">
        <f>K153+K171+K175+K193+K211+K232+K244+K251+K255+K273+K291+K229</f>
        <v>17560526.09</v>
      </c>
      <c r="L152" s="77">
        <f t="shared" ref="L152:M152" si="43">L153+L171+L175+L193+L211+L232+L244+L251+L255+L273+L291+L229</f>
        <v>16747087.760000002</v>
      </c>
      <c r="M152" s="77">
        <f t="shared" si="43"/>
        <v>18276380.760000002</v>
      </c>
      <c r="N152" s="78"/>
      <c r="O152" s="83"/>
      <c r="P152" s="83"/>
      <c r="Q152" s="83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</row>
    <row r="153" spans="2:51">
      <c r="B153" s="422" t="s">
        <v>100</v>
      </c>
      <c r="C153" s="423"/>
      <c r="D153" s="423"/>
      <c r="E153" s="423"/>
      <c r="F153" s="423"/>
      <c r="G153" s="423"/>
      <c r="H153" s="5"/>
      <c r="I153" s="10"/>
      <c r="J153" s="168" t="s">
        <v>310</v>
      </c>
      <c r="K153" s="183">
        <f>SUM(K154:K164)</f>
        <v>71889.119999999995</v>
      </c>
      <c r="L153" s="183">
        <f t="shared" ref="L153" si="44">SUM(L154:L164)</f>
        <v>71889.119999999995</v>
      </c>
      <c r="M153" s="183">
        <f t="shared" ref="M153" si="45">SUM(M154:M164)</f>
        <v>71889.119999999995</v>
      </c>
      <c r="N153" s="50"/>
    </row>
    <row r="154" spans="2:51">
      <c r="B154" s="512"/>
      <c r="C154" s="513"/>
      <c r="D154" s="513"/>
      <c r="E154" s="513"/>
      <c r="F154" s="513"/>
      <c r="G154" s="514"/>
      <c r="H154" s="92"/>
      <c r="I154" s="93"/>
      <c r="J154" s="163" t="s">
        <v>190</v>
      </c>
      <c r="K154" s="94">
        <v>46345.120000000003</v>
      </c>
      <c r="L154" s="94">
        <v>46345.120000000003</v>
      </c>
      <c r="M154" s="94">
        <v>46345.120000000003</v>
      </c>
      <c r="N154" s="89"/>
    </row>
    <row r="155" spans="2:51">
      <c r="B155" s="270"/>
      <c r="C155" s="271"/>
      <c r="D155" s="271"/>
      <c r="E155" s="271"/>
      <c r="F155" s="271"/>
      <c r="G155" s="272"/>
      <c r="H155" s="273"/>
      <c r="I155" s="274"/>
      <c r="J155" s="163" t="s">
        <v>368</v>
      </c>
      <c r="K155" s="269"/>
      <c r="L155" s="269"/>
      <c r="M155" s="269"/>
      <c r="N155" s="268"/>
    </row>
    <row r="156" spans="2:51">
      <c r="B156" s="512"/>
      <c r="C156" s="513"/>
      <c r="D156" s="513"/>
      <c r="E156" s="513"/>
      <c r="F156" s="513"/>
      <c r="G156" s="514"/>
      <c r="H156" s="92"/>
      <c r="I156" s="93"/>
      <c r="J156" s="163" t="s">
        <v>405</v>
      </c>
      <c r="K156" s="181">
        <v>25544</v>
      </c>
      <c r="L156" s="181">
        <v>25544</v>
      </c>
      <c r="M156" s="181">
        <v>25544</v>
      </c>
      <c r="N156" s="89"/>
    </row>
    <row r="157" spans="2:51">
      <c r="B157" s="512"/>
      <c r="C157" s="513"/>
      <c r="D157" s="513"/>
      <c r="E157" s="513"/>
      <c r="F157" s="513"/>
      <c r="G157" s="514"/>
      <c r="H157" s="92"/>
      <c r="I157" s="93"/>
      <c r="J157" s="163" t="s">
        <v>192</v>
      </c>
      <c r="K157" s="94"/>
      <c r="L157" s="94"/>
      <c r="M157" s="94"/>
      <c r="N157" s="89"/>
    </row>
    <row r="158" spans="2:51">
      <c r="B158" s="512"/>
      <c r="C158" s="513"/>
      <c r="D158" s="513"/>
      <c r="E158" s="513"/>
      <c r="F158" s="513"/>
      <c r="G158" s="514"/>
      <c r="H158" s="92"/>
      <c r="I158" s="93"/>
      <c r="J158" s="163" t="s">
        <v>338</v>
      </c>
      <c r="K158" s="94"/>
      <c r="L158" s="94"/>
      <c r="M158" s="94"/>
      <c r="N158" s="89"/>
    </row>
    <row r="159" spans="2:51">
      <c r="B159" s="512"/>
      <c r="C159" s="513"/>
      <c r="D159" s="513"/>
      <c r="E159" s="513"/>
      <c r="F159" s="513"/>
      <c r="G159" s="514"/>
      <c r="H159" s="92"/>
      <c r="I159" s="93"/>
      <c r="J159" s="163" t="s">
        <v>339</v>
      </c>
      <c r="K159" s="94"/>
      <c r="L159" s="94"/>
      <c r="M159" s="94"/>
      <c r="N159" s="89"/>
    </row>
    <row r="160" spans="2:51">
      <c r="B160" s="512"/>
      <c r="C160" s="513"/>
      <c r="D160" s="513"/>
      <c r="E160" s="513"/>
      <c r="F160" s="513"/>
      <c r="G160" s="514"/>
      <c r="H160" s="92"/>
      <c r="I160" s="93"/>
      <c r="J160" s="163" t="s">
        <v>195</v>
      </c>
      <c r="K160" s="94"/>
      <c r="L160" s="94"/>
      <c r="M160" s="94"/>
      <c r="N160" s="89"/>
    </row>
    <row r="161" spans="2:14">
      <c r="B161" s="512"/>
      <c r="C161" s="513"/>
      <c r="D161" s="513"/>
      <c r="E161" s="513"/>
      <c r="F161" s="513"/>
      <c r="G161" s="514"/>
      <c r="H161" s="92"/>
      <c r="I161" s="93"/>
      <c r="J161" s="163" t="s">
        <v>337</v>
      </c>
      <c r="K161" s="181"/>
      <c r="L161" s="181"/>
      <c r="M161" s="181"/>
      <c r="N161" s="89"/>
    </row>
    <row r="162" spans="2:14">
      <c r="B162" s="512"/>
      <c r="C162" s="513"/>
      <c r="D162" s="513"/>
      <c r="E162" s="513"/>
      <c r="F162" s="513"/>
      <c r="G162" s="514"/>
      <c r="H162" s="92"/>
      <c r="I162" s="93"/>
      <c r="J162" s="163" t="s">
        <v>340</v>
      </c>
      <c r="K162" s="94"/>
      <c r="L162" s="94"/>
      <c r="M162" s="94"/>
      <c r="N162" s="89"/>
    </row>
    <row r="163" spans="2:14">
      <c r="B163" s="512"/>
      <c r="C163" s="513"/>
      <c r="D163" s="513"/>
      <c r="E163" s="513"/>
      <c r="F163" s="513"/>
      <c r="G163" s="514"/>
      <c r="H163" s="92"/>
      <c r="I163" s="93"/>
      <c r="J163" s="163" t="s">
        <v>341</v>
      </c>
      <c r="K163" s="94"/>
      <c r="L163" s="94"/>
      <c r="M163" s="94"/>
      <c r="N163" s="89"/>
    </row>
    <row r="164" spans="2:14">
      <c r="B164" s="512"/>
      <c r="C164" s="513"/>
      <c r="D164" s="513"/>
      <c r="E164" s="513"/>
      <c r="F164" s="513"/>
      <c r="G164" s="514"/>
      <c r="H164" s="5"/>
      <c r="I164" s="10"/>
      <c r="J164" s="163" t="s">
        <v>342</v>
      </c>
      <c r="K164" s="164"/>
      <c r="L164" s="164"/>
      <c r="M164" s="164"/>
      <c r="N164" s="50"/>
    </row>
    <row r="165" spans="2:14">
      <c r="B165" s="270"/>
      <c r="C165" s="271"/>
      <c r="D165" s="271"/>
      <c r="E165" s="271"/>
      <c r="F165" s="271"/>
      <c r="G165" s="272"/>
      <c r="H165" s="273"/>
      <c r="I165" s="274"/>
      <c r="J165" s="163"/>
      <c r="K165" s="164"/>
      <c r="L165" s="164"/>
      <c r="M165" s="164"/>
      <c r="N165" s="268"/>
    </row>
    <row r="166" spans="2:14">
      <c r="B166" s="270"/>
      <c r="C166" s="271"/>
      <c r="D166" s="271"/>
      <c r="E166" s="271"/>
      <c r="F166" s="271"/>
      <c r="G166" s="272"/>
      <c r="H166" s="273"/>
      <c r="I166" s="274"/>
      <c r="J166" s="163"/>
      <c r="K166" s="164"/>
      <c r="L166" s="164"/>
      <c r="M166" s="164"/>
      <c r="N166" s="268"/>
    </row>
    <row r="167" spans="2:14">
      <c r="B167" s="270"/>
      <c r="C167" s="271"/>
      <c r="D167" s="271"/>
      <c r="E167" s="271"/>
      <c r="F167" s="271"/>
      <c r="G167" s="272"/>
      <c r="H167" s="273"/>
      <c r="I167" s="274"/>
      <c r="J167" s="163"/>
      <c r="K167" s="164"/>
      <c r="L167" s="164"/>
      <c r="M167" s="164"/>
      <c r="N167" s="268"/>
    </row>
    <row r="168" spans="2:14">
      <c r="B168" s="270"/>
      <c r="C168" s="271"/>
      <c r="D168" s="271"/>
      <c r="E168" s="271"/>
      <c r="F168" s="271"/>
      <c r="G168" s="272"/>
      <c r="H168" s="273"/>
      <c r="I168" s="274"/>
      <c r="J168" s="163"/>
      <c r="K168" s="164"/>
      <c r="L168" s="164"/>
      <c r="M168" s="164"/>
      <c r="N168" s="268"/>
    </row>
    <row r="169" spans="2:14">
      <c r="B169" s="270"/>
      <c r="C169" s="271"/>
      <c r="D169" s="271"/>
      <c r="E169" s="271"/>
      <c r="F169" s="271"/>
      <c r="G169" s="272"/>
      <c r="H169" s="273"/>
      <c r="I169" s="274"/>
      <c r="J169" s="163"/>
      <c r="K169" s="164"/>
      <c r="L169" s="164"/>
      <c r="M169" s="164"/>
      <c r="N169" s="268"/>
    </row>
    <row r="170" spans="2:14">
      <c r="B170" s="175"/>
      <c r="C170" s="176"/>
      <c r="D170" s="176"/>
      <c r="E170" s="176"/>
      <c r="F170" s="176"/>
      <c r="G170" s="177"/>
      <c r="H170" s="179"/>
      <c r="I170" s="180"/>
      <c r="J170" s="163"/>
      <c r="K170" s="164"/>
      <c r="L170" s="164"/>
      <c r="M170" s="164"/>
      <c r="N170" s="178"/>
    </row>
    <row r="171" spans="2:14">
      <c r="B171" s="175"/>
      <c r="C171" s="176"/>
      <c r="D171" s="176"/>
      <c r="E171" s="176"/>
      <c r="F171" s="176"/>
      <c r="G171" s="177"/>
      <c r="H171" s="179"/>
      <c r="I171" s="180"/>
      <c r="J171" s="168" t="s">
        <v>311</v>
      </c>
      <c r="K171" s="164">
        <f>K172</f>
        <v>0</v>
      </c>
      <c r="L171" s="164">
        <f t="shared" ref="L171:M171" si="46">L172</f>
        <v>0</v>
      </c>
      <c r="M171" s="164">
        <f t="shared" si="46"/>
        <v>0</v>
      </c>
      <c r="N171" s="178"/>
    </row>
    <row r="172" spans="2:14">
      <c r="B172" s="175"/>
      <c r="C172" s="176"/>
      <c r="D172" s="176"/>
      <c r="E172" s="176"/>
      <c r="F172" s="176"/>
      <c r="G172" s="177"/>
      <c r="H172" s="179"/>
      <c r="I172" s="180"/>
      <c r="J172" s="163" t="s">
        <v>340</v>
      </c>
      <c r="K172" s="164"/>
      <c r="L172" s="164"/>
      <c r="M172" s="164"/>
      <c r="N172" s="178"/>
    </row>
    <row r="173" spans="2:14" hidden="1">
      <c r="B173" s="175"/>
      <c r="C173" s="176"/>
      <c r="D173" s="176"/>
      <c r="E173" s="176"/>
      <c r="F173" s="176"/>
      <c r="G173" s="177"/>
      <c r="H173" s="179"/>
      <c r="I173" s="180"/>
      <c r="J173" s="163"/>
      <c r="K173" s="164"/>
      <c r="L173" s="164"/>
      <c r="M173" s="164"/>
      <c r="N173" s="178"/>
    </row>
    <row r="174" spans="2:14">
      <c r="B174" s="512"/>
      <c r="C174" s="513"/>
      <c r="D174" s="513"/>
      <c r="E174" s="513"/>
      <c r="F174" s="513"/>
      <c r="G174" s="514"/>
      <c r="H174" s="92"/>
      <c r="I174" s="93"/>
      <c r="J174" s="49"/>
      <c r="K174" s="94"/>
      <c r="L174" s="107"/>
      <c r="M174" s="107"/>
      <c r="N174" s="89"/>
    </row>
    <row r="175" spans="2:14">
      <c r="B175" s="512"/>
      <c r="C175" s="513"/>
      <c r="D175" s="513"/>
      <c r="E175" s="513"/>
      <c r="F175" s="513"/>
      <c r="G175" s="514"/>
      <c r="H175" s="92"/>
      <c r="I175" s="93"/>
      <c r="J175" s="168" t="s">
        <v>312</v>
      </c>
      <c r="K175" s="183">
        <f>SUM(K176:K186)</f>
        <v>870363</v>
      </c>
      <c r="L175" s="183">
        <f t="shared" ref="L175" si="47">SUM(L176:L186)</f>
        <v>901787</v>
      </c>
      <c r="M175" s="183">
        <f t="shared" ref="M175" si="48">SUM(M176:M186)</f>
        <v>931080</v>
      </c>
      <c r="N175" s="89"/>
    </row>
    <row r="176" spans="2:14">
      <c r="B176" s="512"/>
      <c r="C176" s="513"/>
      <c r="D176" s="513"/>
      <c r="E176" s="513"/>
      <c r="F176" s="513"/>
      <c r="G176" s="514"/>
      <c r="H176" s="92"/>
      <c r="I176" s="93"/>
      <c r="J176" s="163" t="s">
        <v>190</v>
      </c>
      <c r="K176" s="94"/>
      <c r="L176" s="94"/>
      <c r="M176" s="94"/>
      <c r="N176" s="89"/>
    </row>
    <row r="177" spans="2:14">
      <c r="B177" s="270"/>
      <c r="C177" s="271"/>
      <c r="D177" s="271"/>
      <c r="E177" s="271"/>
      <c r="F177" s="271"/>
      <c r="G177" s="272"/>
      <c r="H177" s="273"/>
      <c r="I177" s="274"/>
      <c r="J177" s="163" t="s">
        <v>368</v>
      </c>
      <c r="K177" s="269"/>
      <c r="L177" s="269"/>
      <c r="M177" s="269"/>
      <c r="N177" s="268"/>
    </row>
    <row r="178" spans="2:14">
      <c r="B178" s="512"/>
      <c r="C178" s="513"/>
      <c r="D178" s="513"/>
      <c r="E178" s="513"/>
      <c r="F178" s="513"/>
      <c r="G178" s="514"/>
      <c r="H178" s="92"/>
      <c r="I178" s="93"/>
      <c r="J178" s="163" t="s">
        <v>405</v>
      </c>
      <c r="K178" s="181">
        <v>870363</v>
      </c>
      <c r="L178" s="181">
        <v>901787</v>
      </c>
      <c r="M178" s="181">
        <v>931080</v>
      </c>
      <c r="N178" s="89"/>
    </row>
    <row r="179" spans="2:14">
      <c r="B179" s="512"/>
      <c r="C179" s="513"/>
      <c r="D179" s="513"/>
      <c r="E179" s="513"/>
      <c r="F179" s="513"/>
      <c r="G179" s="514"/>
      <c r="H179" s="92"/>
      <c r="I179" s="93"/>
      <c r="J179" s="163" t="s">
        <v>192</v>
      </c>
      <c r="K179" s="94"/>
      <c r="L179" s="94"/>
      <c r="M179" s="107"/>
      <c r="N179" s="89"/>
    </row>
    <row r="180" spans="2:14">
      <c r="B180" s="512"/>
      <c r="C180" s="513"/>
      <c r="D180" s="513"/>
      <c r="E180" s="513"/>
      <c r="F180" s="513"/>
      <c r="G180" s="514"/>
      <c r="H180" s="92"/>
      <c r="I180" s="93"/>
      <c r="J180" s="163" t="s">
        <v>338</v>
      </c>
      <c r="K180" s="94"/>
      <c r="L180" s="94"/>
      <c r="M180" s="94"/>
      <c r="N180" s="89"/>
    </row>
    <row r="181" spans="2:14">
      <c r="B181" s="512"/>
      <c r="C181" s="513"/>
      <c r="D181" s="513"/>
      <c r="E181" s="513"/>
      <c r="F181" s="513"/>
      <c r="G181" s="514"/>
      <c r="H181" s="92"/>
      <c r="I181" s="93"/>
      <c r="J181" s="163" t="s">
        <v>194</v>
      </c>
      <c r="K181" s="94">
        <v>0</v>
      </c>
      <c r="L181" s="107">
        <v>0</v>
      </c>
      <c r="M181" s="107">
        <v>0</v>
      </c>
      <c r="N181" s="89"/>
    </row>
    <row r="182" spans="2:14" ht="18" customHeight="1">
      <c r="B182" s="512"/>
      <c r="C182" s="513"/>
      <c r="D182" s="513"/>
      <c r="E182" s="513"/>
      <c r="F182" s="513"/>
      <c r="G182" s="514"/>
      <c r="H182" s="92"/>
      <c r="I182" s="93"/>
      <c r="J182" s="163" t="s">
        <v>195</v>
      </c>
      <c r="K182" s="94"/>
      <c r="L182" s="94"/>
      <c r="M182" s="94"/>
      <c r="N182" s="89"/>
    </row>
    <row r="183" spans="2:14" ht="18" customHeight="1">
      <c r="B183" s="101"/>
      <c r="C183" s="102"/>
      <c r="D183" s="102"/>
      <c r="E183" s="102"/>
      <c r="F183" s="102"/>
      <c r="G183" s="103"/>
      <c r="H183" s="109"/>
      <c r="I183" s="110"/>
      <c r="J183" s="163" t="s">
        <v>337</v>
      </c>
      <c r="K183" s="107"/>
      <c r="L183" s="107"/>
      <c r="M183" s="107"/>
      <c r="N183" s="108"/>
    </row>
    <row r="184" spans="2:14">
      <c r="B184" s="512"/>
      <c r="C184" s="513"/>
      <c r="D184" s="513"/>
      <c r="E184" s="513"/>
      <c r="F184" s="513"/>
      <c r="G184" s="514"/>
      <c r="H184" s="92"/>
      <c r="I184" s="93"/>
      <c r="J184" s="163" t="s">
        <v>340</v>
      </c>
      <c r="K184" s="94"/>
      <c r="L184" s="107"/>
      <c r="M184" s="107"/>
      <c r="N184" s="89"/>
    </row>
    <row r="185" spans="2:14">
      <c r="B185" s="512"/>
      <c r="C185" s="513"/>
      <c r="D185" s="513"/>
      <c r="E185" s="513"/>
      <c r="F185" s="513"/>
      <c r="G185" s="514"/>
      <c r="H185" s="5"/>
      <c r="I185" s="10"/>
      <c r="J185" s="163" t="s">
        <v>341</v>
      </c>
      <c r="K185" s="164"/>
      <c r="L185" s="164"/>
      <c r="M185" s="164"/>
      <c r="N185" s="50"/>
    </row>
    <row r="186" spans="2:14">
      <c r="B186" s="512"/>
      <c r="C186" s="513"/>
      <c r="D186" s="513"/>
      <c r="E186" s="513"/>
      <c r="F186" s="513"/>
      <c r="G186" s="514"/>
      <c r="H186" s="92"/>
      <c r="I186" s="93"/>
      <c r="J186" s="163" t="s">
        <v>342</v>
      </c>
      <c r="K186" s="94"/>
      <c r="L186" s="107"/>
      <c r="M186" s="107"/>
      <c r="N186" s="89"/>
    </row>
    <row r="187" spans="2:14">
      <c r="B187" s="270"/>
      <c r="C187" s="271"/>
      <c r="D187" s="271"/>
      <c r="E187" s="271"/>
      <c r="F187" s="271"/>
      <c r="G187" s="272"/>
      <c r="H187" s="273"/>
      <c r="I187" s="274"/>
      <c r="J187" s="163"/>
      <c r="K187" s="269"/>
      <c r="L187" s="269"/>
      <c r="M187" s="269"/>
      <c r="N187" s="268"/>
    </row>
    <row r="188" spans="2:14">
      <c r="B188" s="270"/>
      <c r="C188" s="271"/>
      <c r="D188" s="271"/>
      <c r="E188" s="271"/>
      <c r="F188" s="271"/>
      <c r="G188" s="272"/>
      <c r="H188" s="273"/>
      <c r="I188" s="274"/>
      <c r="J188" s="163"/>
      <c r="K188" s="269"/>
      <c r="L188" s="269"/>
      <c r="M188" s="269"/>
      <c r="N188" s="268"/>
    </row>
    <row r="189" spans="2:14">
      <c r="B189" s="270"/>
      <c r="C189" s="271"/>
      <c r="D189" s="271"/>
      <c r="E189" s="271"/>
      <c r="F189" s="271"/>
      <c r="G189" s="272"/>
      <c r="H189" s="273"/>
      <c r="I189" s="274"/>
      <c r="J189" s="163"/>
      <c r="K189" s="269"/>
      <c r="L189" s="269"/>
      <c r="M189" s="269"/>
      <c r="N189" s="268"/>
    </row>
    <row r="190" spans="2:14">
      <c r="B190" s="270"/>
      <c r="C190" s="271"/>
      <c r="D190" s="271"/>
      <c r="E190" s="271"/>
      <c r="F190" s="271"/>
      <c r="G190" s="272"/>
      <c r="H190" s="273"/>
      <c r="I190" s="274"/>
      <c r="J190" s="163"/>
      <c r="K190" s="269"/>
      <c r="L190" s="269"/>
      <c r="M190" s="269"/>
      <c r="N190" s="268"/>
    </row>
    <row r="191" spans="2:14">
      <c r="B191" s="270"/>
      <c r="C191" s="271"/>
      <c r="D191" s="271"/>
      <c r="E191" s="271"/>
      <c r="F191" s="271"/>
      <c r="G191" s="272"/>
      <c r="H191" s="273"/>
      <c r="I191" s="274"/>
      <c r="J191" s="163"/>
      <c r="K191" s="269"/>
      <c r="L191" s="269"/>
      <c r="M191" s="269"/>
      <c r="N191" s="268"/>
    </row>
    <row r="192" spans="2:14">
      <c r="B192" s="512"/>
      <c r="C192" s="513"/>
      <c r="D192" s="513"/>
      <c r="E192" s="513"/>
      <c r="F192" s="513"/>
      <c r="G192" s="514"/>
      <c r="H192" s="92"/>
      <c r="I192" s="93"/>
      <c r="J192" s="49"/>
      <c r="K192" s="94"/>
      <c r="L192" s="107"/>
      <c r="M192" s="107"/>
      <c r="N192" s="89"/>
    </row>
    <row r="193" spans="2:14">
      <c r="B193" s="512"/>
      <c r="C193" s="513"/>
      <c r="D193" s="513"/>
      <c r="E193" s="513"/>
      <c r="F193" s="513"/>
      <c r="G193" s="514"/>
      <c r="H193" s="92"/>
      <c r="I193" s="93"/>
      <c r="J193" s="168" t="s">
        <v>313</v>
      </c>
      <c r="K193" s="183">
        <f>SUM(K194:K204)</f>
        <v>1273754.6099999999</v>
      </c>
      <c r="L193" s="183">
        <f t="shared" ref="L193" si="49">SUM(L194:L204)</f>
        <v>650797.72</v>
      </c>
      <c r="M193" s="183">
        <f t="shared" ref="M193" si="50">SUM(M194:M204)</f>
        <v>2150797.7199999997</v>
      </c>
      <c r="N193" s="89"/>
    </row>
    <row r="194" spans="2:14">
      <c r="B194" s="512"/>
      <c r="C194" s="513"/>
      <c r="D194" s="513"/>
      <c r="E194" s="513"/>
      <c r="F194" s="513"/>
      <c r="G194" s="514"/>
      <c r="H194" s="92"/>
      <c r="I194" s="93"/>
      <c r="J194" s="163" t="s">
        <v>190</v>
      </c>
      <c r="K194" s="94">
        <f>65945.72-10000</f>
        <v>55945.72</v>
      </c>
      <c r="L194" s="94">
        <v>65945.72</v>
      </c>
      <c r="M194" s="94">
        <v>65945.72</v>
      </c>
      <c r="N194" s="89"/>
    </row>
    <row r="195" spans="2:14">
      <c r="B195" s="270"/>
      <c r="C195" s="271"/>
      <c r="D195" s="271"/>
      <c r="E195" s="271"/>
      <c r="F195" s="271"/>
      <c r="G195" s="272"/>
      <c r="H195" s="273"/>
      <c r="I195" s="274"/>
      <c r="J195" s="163" t="s">
        <v>368</v>
      </c>
      <c r="K195" s="269"/>
      <c r="L195" s="269"/>
      <c r="M195" s="269"/>
      <c r="N195" s="268"/>
    </row>
    <row r="196" spans="2:14">
      <c r="B196" s="512"/>
      <c r="C196" s="513"/>
      <c r="D196" s="513"/>
      <c r="E196" s="513"/>
      <c r="F196" s="513"/>
      <c r="G196" s="514"/>
      <c r="H196" s="92"/>
      <c r="I196" s="93"/>
      <c r="J196" s="163" t="s">
        <v>405</v>
      </c>
      <c r="K196" s="181">
        <v>584852</v>
      </c>
      <c r="L196" s="181">
        <v>584852</v>
      </c>
      <c r="M196" s="181">
        <v>584852</v>
      </c>
      <c r="N196" s="89"/>
    </row>
    <row r="197" spans="2:14">
      <c r="B197" s="512"/>
      <c r="C197" s="513"/>
      <c r="D197" s="513"/>
      <c r="E197" s="513"/>
      <c r="F197" s="513"/>
      <c r="G197" s="514"/>
      <c r="H197" s="5"/>
      <c r="I197" s="10"/>
      <c r="J197" s="163" t="s">
        <v>192</v>
      </c>
      <c r="K197" s="181"/>
      <c r="L197" s="181"/>
      <c r="M197" s="181"/>
      <c r="N197" s="50"/>
    </row>
    <row r="198" spans="2:14">
      <c r="B198" s="101"/>
      <c r="C198" s="102"/>
      <c r="D198" s="102"/>
      <c r="E198" s="102"/>
      <c r="F198" s="102"/>
      <c r="G198" s="103"/>
      <c r="H198" s="109"/>
      <c r="I198" s="110"/>
      <c r="J198" s="163" t="s">
        <v>338</v>
      </c>
      <c r="K198" s="164"/>
      <c r="L198" s="164"/>
      <c r="M198" s="164"/>
      <c r="N198" s="108"/>
    </row>
    <row r="199" spans="2:14">
      <c r="B199" s="512"/>
      <c r="C199" s="513"/>
      <c r="D199" s="513"/>
      <c r="E199" s="513"/>
      <c r="F199" s="513"/>
      <c r="G199" s="514"/>
      <c r="H199" s="92"/>
      <c r="I199" s="93"/>
      <c r="J199" s="163" t="s">
        <v>194</v>
      </c>
      <c r="K199" s="94">
        <f>372956.89+60000</f>
        <v>432956.89</v>
      </c>
      <c r="L199" s="107">
        <v>0</v>
      </c>
      <c r="M199" s="107">
        <v>1500000</v>
      </c>
      <c r="N199" s="89"/>
    </row>
    <row r="200" spans="2:14">
      <c r="B200" s="512"/>
      <c r="C200" s="513"/>
      <c r="D200" s="513"/>
      <c r="E200" s="513"/>
      <c r="F200" s="513"/>
      <c r="G200" s="514"/>
      <c r="H200" s="5"/>
      <c r="I200" s="10"/>
      <c r="J200" s="163" t="s">
        <v>195</v>
      </c>
      <c r="K200" s="164"/>
      <c r="L200" s="164"/>
      <c r="M200" s="164"/>
      <c r="N200" s="50"/>
    </row>
    <row r="201" spans="2:14">
      <c r="B201" s="512"/>
      <c r="C201" s="513"/>
      <c r="D201" s="513"/>
      <c r="E201" s="513"/>
      <c r="F201" s="513"/>
      <c r="G201" s="514"/>
      <c r="H201" s="92"/>
      <c r="I201" s="93"/>
      <c r="J201" s="163" t="s">
        <v>600</v>
      </c>
      <c r="K201" s="94">
        <v>200000</v>
      </c>
      <c r="L201" s="94"/>
      <c r="M201" s="94"/>
      <c r="N201" s="89"/>
    </row>
    <row r="202" spans="2:14">
      <c r="B202" s="101"/>
      <c r="C202" s="102"/>
      <c r="D202" s="102"/>
      <c r="E202" s="102"/>
      <c r="F202" s="102"/>
      <c r="G202" s="103"/>
      <c r="H202" s="109"/>
      <c r="I202" s="110"/>
      <c r="J202" s="163" t="s">
        <v>340</v>
      </c>
      <c r="K202" s="107"/>
      <c r="L202" s="107"/>
      <c r="M202" s="107"/>
      <c r="N202" s="108"/>
    </row>
    <row r="203" spans="2:14">
      <c r="B203" s="512"/>
      <c r="C203" s="513"/>
      <c r="D203" s="513"/>
      <c r="E203" s="513"/>
      <c r="F203" s="513"/>
      <c r="G203" s="514"/>
      <c r="H203" s="5"/>
      <c r="I203" s="10"/>
      <c r="J203" s="163" t="s">
        <v>341</v>
      </c>
      <c r="K203" s="164"/>
      <c r="L203" s="164"/>
      <c r="M203" s="164"/>
      <c r="N203" s="50"/>
    </row>
    <row r="204" spans="2:14">
      <c r="B204" s="512"/>
      <c r="C204" s="513"/>
      <c r="D204" s="513"/>
      <c r="E204" s="513"/>
      <c r="F204" s="513"/>
      <c r="G204" s="514"/>
      <c r="H204" s="5"/>
      <c r="I204" s="10"/>
      <c r="J204" s="163" t="s">
        <v>342</v>
      </c>
      <c r="K204" s="44"/>
      <c r="L204" s="44"/>
      <c r="M204" s="44"/>
      <c r="N204" s="50"/>
    </row>
    <row r="205" spans="2:14">
      <c r="B205" s="270"/>
      <c r="C205" s="271"/>
      <c r="D205" s="271"/>
      <c r="E205" s="271"/>
      <c r="F205" s="271"/>
      <c r="G205" s="272"/>
      <c r="H205" s="273"/>
      <c r="I205" s="274"/>
      <c r="J205" s="163"/>
      <c r="K205" s="269"/>
      <c r="L205" s="269"/>
      <c r="M205" s="269"/>
      <c r="N205" s="268"/>
    </row>
    <row r="206" spans="2:14">
      <c r="B206" s="270"/>
      <c r="C206" s="271"/>
      <c r="D206" s="271"/>
      <c r="E206" s="271"/>
      <c r="F206" s="271"/>
      <c r="G206" s="272"/>
      <c r="H206" s="273"/>
      <c r="I206" s="274"/>
      <c r="J206" s="163"/>
      <c r="K206" s="269"/>
      <c r="L206" s="269"/>
      <c r="M206" s="269"/>
      <c r="N206" s="268"/>
    </row>
    <row r="207" spans="2:14">
      <c r="B207" s="270"/>
      <c r="C207" s="271"/>
      <c r="D207" s="271"/>
      <c r="E207" s="271"/>
      <c r="F207" s="271"/>
      <c r="G207" s="272"/>
      <c r="H207" s="273"/>
      <c r="I207" s="274"/>
      <c r="J207" s="163"/>
      <c r="K207" s="269"/>
      <c r="L207" s="269"/>
      <c r="M207" s="269"/>
      <c r="N207" s="268"/>
    </row>
    <row r="208" spans="2:14">
      <c r="B208" s="270"/>
      <c r="C208" s="271"/>
      <c r="D208" s="271"/>
      <c r="E208" s="271"/>
      <c r="F208" s="271"/>
      <c r="G208" s="272"/>
      <c r="H208" s="273"/>
      <c r="I208" s="274"/>
      <c r="J208" s="163"/>
      <c r="K208" s="269"/>
      <c r="L208" s="269"/>
      <c r="M208" s="269"/>
      <c r="N208" s="268"/>
    </row>
    <row r="209" spans="2:14">
      <c r="B209" s="270"/>
      <c r="C209" s="271"/>
      <c r="D209" s="271"/>
      <c r="E209" s="271"/>
      <c r="F209" s="271"/>
      <c r="G209" s="272"/>
      <c r="H209" s="273"/>
      <c r="I209" s="274"/>
      <c r="J209" s="163"/>
      <c r="K209" s="269"/>
      <c r="L209" s="269"/>
      <c r="M209" s="269"/>
      <c r="N209" s="268"/>
    </row>
    <row r="210" spans="2:14">
      <c r="B210" s="512"/>
      <c r="C210" s="513"/>
      <c r="D210" s="513"/>
      <c r="E210" s="513"/>
      <c r="F210" s="513"/>
      <c r="G210" s="514"/>
      <c r="H210" s="5"/>
      <c r="I210" s="10"/>
      <c r="J210" s="168"/>
      <c r="K210" s="164"/>
      <c r="L210" s="164"/>
      <c r="M210" s="164"/>
      <c r="N210" s="50"/>
    </row>
    <row r="211" spans="2:14">
      <c r="B211" s="512"/>
      <c r="C211" s="513"/>
      <c r="D211" s="513"/>
      <c r="E211" s="513"/>
      <c r="F211" s="513"/>
      <c r="G211" s="514"/>
      <c r="H211" s="5"/>
      <c r="I211" s="10"/>
      <c r="J211" s="168" t="s">
        <v>314</v>
      </c>
      <c r="K211" s="183">
        <f>SUM(K212:K222)</f>
        <v>1119867</v>
      </c>
      <c r="L211" s="183">
        <f t="shared" ref="L211" si="51">SUM(L212:L222)</f>
        <v>1233404</v>
      </c>
      <c r="M211" s="183">
        <f t="shared" ref="M211" si="52">SUM(M212:M222)</f>
        <v>1233404</v>
      </c>
      <c r="N211" s="50"/>
    </row>
    <row r="212" spans="2:14">
      <c r="B212" s="512"/>
      <c r="C212" s="513"/>
      <c r="D212" s="513"/>
      <c r="E212" s="513"/>
      <c r="F212" s="513"/>
      <c r="G212" s="514"/>
      <c r="H212" s="5"/>
      <c r="I212" s="10"/>
      <c r="J212" s="163" t="s">
        <v>190</v>
      </c>
      <c r="K212" s="44">
        <v>28800</v>
      </c>
      <c r="L212" s="44">
        <v>28800</v>
      </c>
      <c r="M212" s="44">
        <v>28800</v>
      </c>
      <c r="N212" s="50"/>
    </row>
    <row r="213" spans="2:14">
      <c r="B213" s="270"/>
      <c r="C213" s="271"/>
      <c r="D213" s="271"/>
      <c r="E213" s="271"/>
      <c r="F213" s="271"/>
      <c r="G213" s="272"/>
      <c r="H213" s="273"/>
      <c r="I213" s="274"/>
      <c r="J213" s="163" t="s">
        <v>368</v>
      </c>
      <c r="K213" s="269"/>
      <c r="L213" s="269"/>
      <c r="M213" s="269"/>
      <c r="N213" s="268"/>
    </row>
    <row r="214" spans="2:14">
      <c r="B214" s="101"/>
      <c r="C214" s="102"/>
      <c r="D214" s="102"/>
      <c r="E214" s="102"/>
      <c r="F214" s="102"/>
      <c r="G214" s="103"/>
      <c r="H214" s="109"/>
      <c r="I214" s="110"/>
      <c r="J214" s="163" t="s">
        <v>405</v>
      </c>
      <c r="K214" s="181">
        <v>1039454</v>
      </c>
      <c r="L214" s="181">
        <v>1152991</v>
      </c>
      <c r="M214" s="181">
        <v>1152991</v>
      </c>
      <c r="N214" s="108"/>
    </row>
    <row r="215" spans="2:14">
      <c r="B215" s="101"/>
      <c r="C215" s="102"/>
      <c r="D215" s="102"/>
      <c r="E215" s="102"/>
      <c r="F215" s="102"/>
      <c r="G215" s="103"/>
      <c r="H215" s="109"/>
      <c r="I215" s="110"/>
      <c r="J215" s="163" t="s">
        <v>192</v>
      </c>
      <c r="K215" s="181">
        <v>51613</v>
      </c>
      <c r="L215" s="181">
        <v>51613</v>
      </c>
      <c r="M215" s="181">
        <v>51613</v>
      </c>
      <c r="N215" s="108"/>
    </row>
    <row r="216" spans="2:14">
      <c r="B216" s="101"/>
      <c r="C216" s="102"/>
      <c r="D216" s="102"/>
      <c r="E216" s="102"/>
      <c r="F216" s="102"/>
      <c r="G216" s="103"/>
      <c r="H216" s="109"/>
      <c r="I216" s="110"/>
      <c r="J216" s="163" t="s">
        <v>338</v>
      </c>
      <c r="K216" s="107"/>
      <c r="L216" s="107"/>
      <c r="M216" s="107"/>
      <c r="N216" s="108"/>
    </row>
    <row r="217" spans="2:14">
      <c r="B217" s="101"/>
      <c r="C217" s="102"/>
      <c r="D217" s="102"/>
      <c r="E217" s="102"/>
      <c r="F217" s="102"/>
      <c r="G217" s="103"/>
      <c r="H217" s="109"/>
      <c r="I217" s="110"/>
      <c r="J217" s="163" t="s">
        <v>194</v>
      </c>
      <c r="K217" s="107"/>
      <c r="L217" s="107"/>
      <c r="M217" s="107"/>
      <c r="N217" s="108"/>
    </row>
    <row r="218" spans="2:14">
      <c r="B218" s="101"/>
      <c r="C218" s="102"/>
      <c r="D218" s="102"/>
      <c r="E218" s="102"/>
      <c r="F218" s="102"/>
      <c r="G218" s="103"/>
      <c r="H218" s="109"/>
      <c r="I218" s="110"/>
      <c r="J218" s="163" t="s">
        <v>195</v>
      </c>
      <c r="K218" s="164"/>
      <c r="L218" s="164"/>
      <c r="M218" s="164"/>
      <c r="N218" s="108"/>
    </row>
    <row r="219" spans="2:14">
      <c r="B219" s="101"/>
      <c r="C219" s="102"/>
      <c r="D219" s="102"/>
      <c r="E219" s="102"/>
      <c r="F219" s="102"/>
      <c r="G219" s="103"/>
      <c r="H219" s="109"/>
      <c r="I219" s="110"/>
      <c r="J219" s="163" t="s">
        <v>337</v>
      </c>
      <c r="K219" s="107"/>
      <c r="L219" s="107"/>
      <c r="M219" s="107"/>
      <c r="N219" s="108"/>
    </row>
    <row r="220" spans="2:14">
      <c r="B220" s="101"/>
      <c r="C220" s="102"/>
      <c r="D220" s="102"/>
      <c r="E220" s="102"/>
      <c r="F220" s="102"/>
      <c r="G220" s="103"/>
      <c r="H220" s="109"/>
      <c r="I220" s="110"/>
      <c r="J220" s="163" t="s">
        <v>340</v>
      </c>
      <c r="K220" s="107"/>
      <c r="L220" s="107"/>
      <c r="M220" s="107"/>
      <c r="N220" s="108"/>
    </row>
    <row r="221" spans="2:14">
      <c r="B221" s="101"/>
      <c r="C221" s="102"/>
      <c r="D221" s="102"/>
      <c r="E221" s="102"/>
      <c r="F221" s="102"/>
      <c r="G221" s="103"/>
      <c r="H221" s="109"/>
      <c r="I221" s="110"/>
      <c r="J221" s="163" t="s">
        <v>341</v>
      </c>
      <c r="K221" s="107"/>
      <c r="L221" s="107"/>
      <c r="M221" s="107"/>
      <c r="N221" s="108"/>
    </row>
    <row r="222" spans="2:14">
      <c r="B222" s="101"/>
      <c r="C222" s="102"/>
      <c r="D222" s="102"/>
      <c r="E222" s="102"/>
      <c r="F222" s="102"/>
      <c r="G222" s="103"/>
      <c r="H222" s="109"/>
      <c r="I222" s="110"/>
      <c r="J222" s="163" t="s">
        <v>342</v>
      </c>
      <c r="K222" s="107"/>
      <c r="L222" s="107"/>
      <c r="M222" s="107"/>
      <c r="N222" s="108"/>
    </row>
    <row r="223" spans="2:14">
      <c r="B223" s="270"/>
      <c r="C223" s="271"/>
      <c r="D223" s="271"/>
      <c r="E223" s="271"/>
      <c r="F223" s="271"/>
      <c r="G223" s="272"/>
      <c r="H223" s="273"/>
      <c r="I223" s="274"/>
      <c r="J223" s="163"/>
      <c r="K223" s="269"/>
      <c r="L223" s="269"/>
      <c r="M223" s="269"/>
      <c r="N223" s="268"/>
    </row>
    <row r="224" spans="2:14">
      <c r="B224" s="270"/>
      <c r="C224" s="271"/>
      <c r="D224" s="271"/>
      <c r="E224" s="271"/>
      <c r="F224" s="271"/>
      <c r="G224" s="272"/>
      <c r="H224" s="273"/>
      <c r="I224" s="274"/>
      <c r="J224" s="163"/>
      <c r="K224" s="269"/>
      <c r="L224" s="269"/>
      <c r="M224" s="269"/>
      <c r="N224" s="268"/>
    </row>
    <row r="225" spans="2:14">
      <c r="B225" s="270"/>
      <c r="C225" s="271"/>
      <c r="D225" s="271"/>
      <c r="E225" s="271"/>
      <c r="F225" s="271"/>
      <c r="G225" s="272"/>
      <c r="H225" s="273"/>
      <c r="I225" s="274"/>
      <c r="J225" s="163"/>
      <c r="K225" s="269"/>
      <c r="L225" s="269"/>
      <c r="M225" s="269"/>
      <c r="N225" s="268"/>
    </row>
    <row r="226" spans="2:14">
      <c r="B226" s="270"/>
      <c r="C226" s="271"/>
      <c r="D226" s="271"/>
      <c r="E226" s="271"/>
      <c r="F226" s="271"/>
      <c r="G226" s="272"/>
      <c r="H226" s="273"/>
      <c r="I226" s="274"/>
      <c r="J226" s="163"/>
      <c r="K226" s="269"/>
      <c r="L226" s="269"/>
      <c r="M226" s="269"/>
      <c r="N226" s="268"/>
    </row>
    <row r="227" spans="2:14">
      <c r="B227" s="270"/>
      <c r="C227" s="271"/>
      <c r="D227" s="271"/>
      <c r="E227" s="271"/>
      <c r="F227" s="271"/>
      <c r="G227" s="272"/>
      <c r="H227" s="273"/>
      <c r="I227" s="274"/>
      <c r="J227" s="163"/>
      <c r="K227" s="269"/>
      <c r="L227" s="269"/>
      <c r="M227" s="269"/>
      <c r="N227" s="268"/>
    </row>
    <row r="228" spans="2:14">
      <c r="B228" s="175"/>
      <c r="C228" s="176"/>
      <c r="D228" s="176"/>
      <c r="E228" s="176"/>
      <c r="F228" s="176"/>
      <c r="G228" s="177"/>
      <c r="H228" s="179"/>
      <c r="I228" s="180"/>
      <c r="J228" s="163"/>
      <c r="K228" s="181"/>
      <c r="L228" s="181"/>
      <c r="M228" s="181"/>
      <c r="N228" s="178"/>
    </row>
    <row r="229" spans="2:14">
      <c r="B229" s="512"/>
      <c r="C229" s="513"/>
      <c r="D229" s="513"/>
      <c r="E229" s="513"/>
      <c r="F229" s="513"/>
      <c r="G229" s="514"/>
      <c r="H229" s="192"/>
      <c r="I229" s="193"/>
      <c r="J229" s="168" t="s">
        <v>349</v>
      </c>
      <c r="K229" s="183">
        <f>K230</f>
        <v>0</v>
      </c>
      <c r="L229" s="183">
        <f t="shared" ref="L229:M229" si="53">L230</f>
        <v>0</v>
      </c>
      <c r="M229" s="183">
        <f t="shared" si="53"/>
        <v>0</v>
      </c>
      <c r="N229" s="191"/>
    </row>
    <row r="230" spans="2:14">
      <c r="B230" s="512"/>
      <c r="C230" s="513"/>
      <c r="D230" s="513"/>
      <c r="E230" s="513"/>
      <c r="F230" s="513"/>
      <c r="G230" s="514"/>
      <c r="H230" s="192"/>
      <c r="I230" s="193"/>
      <c r="J230" s="163" t="s">
        <v>195</v>
      </c>
      <c r="K230" s="194"/>
      <c r="L230" s="194"/>
      <c r="M230" s="194"/>
      <c r="N230" s="191"/>
    </row>
    <row r="231" spans="2:14">
      <c r="B231" s="196"/>
      <c r="C231" s="197"/>
      <c r="D231" s="197"/>
      <c r="E231" s="197"/>
      <c r="F231" s="197"/>
      <c r="G231" s="198"/>
      <c r="H231" s="192"/>
      <c r="I231" s="193"/>
      <c r="J231" s="163"/>
      <c r="K231" s="194"/>
      <c r="L231" s="194"/>
      <c r="M231" s="194"/>
      <c r="N231" s="191"/>
    </row>
    <row r="232" spans="2:14">
      <c r="B232" s="175"/>
      <c r="C232" s="176"/>
      <c r="D232" s="176"/>
      <c r="E232" s="176"/>
      <c r="F232" s="176"/>
      <c r="G232" s="177"/>
      <c r="H232" s="179"/>
      <c r="I232" s="180"/>
      <c r="J232" s="168" t="s">
        <v>315</v>
      </c>
      <c r="K232" s="183">
        <f>SUM(K233:K243)</f>
        <v>54995.199999999997</v>
      </c>
      <c r="L232" s="183">
        <f t="shared" ref="L232" si="54">SUM(L233:L243)</f>
        <v>54995.199999999997</v>
      </c>
      <c r="M232" s="183">
        <f t="shared" ref="M232" si="55">SUM(M233:M243)</f>
        <v>54995.199999999997</v>
      </c>
      <c r="N232" s="178"/>
    </row>
    <row r="233" spans="2:14">
      <c r="B233" s="175"/>
      <c r="C233" s="176"/>
      <c r="D233" s="176"/>
      <c r="E233" s="176"/>
      <c r="F233" s="176"/>
      <c r="G233" s="177"/>
      <c r="H233" s="179"/>
      <c r="I233" s="180"/>
      <c r="J233" s="163" t="s">
        <v>190</v>
      </c>
      <c r="K233" s="181">
        <v>54995.199999999997</v>
      </c>
      <c r="L233" s="181">
        <v>54995.199999999997</v>
      </c>
      <c r="M233" s="181">
        <v>54995.199999999997</v>
      </c>
      <c r="N233" s="178"/>
    </row>
    <row r="234" spans="2:14">
      <c r="B234" s="270"/>
      <c r="C234" s="271"/>
      <c r="D234" s="271"/>
      <c r="E234" s="271"/>
      <c r="F234" s="271"/>
      <c r="G234" s="272"/>
      <c r="H234" s="273"/>
      <c r="I234" s="274"/>
      <c r="J234" s="163" t="s">
        <v>368</v>
      </c>
      <c r="K234" s="269"/>
      <c r="L234" s="269"/>
      <c r="M234" s="269"/>
      <c r="N234" s="268"/>
    </row>
    <row r="235" spans="2:14">
      <c r="B235" s="175"/>
      <c r="C235" s="176"/>
      <c r="D235" s="176"/>
      <c r="E235" s="176"/>
      <c r="F235" s="176"/>
      <c r="G235" s="177"/>
      <c r="H235" s="179"/>
      <c r="I235" s="180"/>
      <c r="J235" s="163" t="s">
        <v>333</v>
      </c>
      <c r="K235" s="181"/>
      <c r="L235" s="181"/>
      <c r="M235" s="181"/>
      <c r="N235" s="178"/>
    </row>
    <row r="236" spans="2:14">
      <c r="B236" s="175"/>
      <c r="C236" s="176"/>
      <c r="D236" s="176"/>
      <c r="E236" s="176"/>
      <c r="F236" s="176"/>
      <c r="G236" s="177"/>
      <c r="H236" s="179"/>
      <c r="I236" s="180"/>
      <c r="J236" s="163" t="s">
        <v>192</v>
      </c>
      <c r="K236" s="181"/>
      <c r="L236" s="181"/>
      <c r="M236" s="181"/>
      <c r="N236" s="178"/>
    </row>
    <row r="237" spans="2:14">
      <c r="B237" s="175"/>
      <c r="C237" s="176"/>
      <c r="D237" s="176"/>
      <c r="E237" s="176"/>
      <c r="F237" s="176"/>
      <c r="G237" s="177"/>
      <c r="H237" s="179"/>
      <c r="I237" s="180"/>
      <c r="J237" s="163" t="s">
        <v>338</v>
      </c>
      <c r="K237" s="181"/>
      <c r="L237" s="181"/>
      <c r="M237" s="181"/>
      <c r="N237" s="178"/>
    </row>
    <row r="238" spans="2:14">
      <c r="B238" s="175"/>
      <c r="C238" s="176"/>
      <c r="D238" s="176"/>
      <c r="E238" s="176"/>
      <c r="F238" s="176"/>
      <c r="G238" s="177"/>
      <c r="H238" s="179"/>
      <c r="I238" s="180"/>
      <c r="J238" s="163" t="s">
        <v>194</v>
      </c>
      <c r="K238" s="181"/>
      <c r="L238" s="181"/>
      <c r="M238" s="181"/>
      <c r="N238" s="178"/>
    </row>
    <row r="239" spans="2:14">
      <c r="B239" s="175"/>
      <c r="C239" s="176"/>
      <c r="D239" s="176"/>
      <c r="E239" s="176"/>
      <c r="F239" s="176"/>
      <c r="G239" s="177"/>
      <c r="H239" s="179"/>
      <c r="I239" s="180"/>
      <c r="J239" s="163" t="s">
        <v>195</v>
      </c>
      <c r="K239" s="181"/>
      <c r="L239" s="181"/>
      <c r="M239" s="181"/>
      <c r="N239" s="178"/>
    </row>
    <row r="240" spans="2:14">
      <c r="B240" s="175"/>
      <c r="C240" s="176"/>
      <c r="D240" s="176"/>
      <c r="E240" s="176"/>
      <c r="F240" s="176"/>
      <c r="G240" s="177"/>
      <c r="H240" s="179"/>
      <c r="I240" s="180"/>
      <c r="J240" s="163" t="s">
        <v>337</v>
      </c>
      <c r="K240" s="181"/>
      <c r="L240" s="181"/>
      <c r="M240" s="181"/>
      <c r="N240" s="178"/>
    </row>
    <row r="241" spans="2:14">
      <c r="B241" s="175"/>
      <c r="C241" s="176"/>
      <c r="D241" s="176"/>
      <c r="E241" s="176"/>
      <c r="F241" s="176"/>
      <c r="G241" s="177"/>
      <c r="H241" s="179"/>
      <c r="I241" s="180"/>
      <c r="J241" s="163" t="s">
        <v>340</v>
      </c>
      <c r="K241" s="181"/>
      <c r="L241" s="181"/>
      <c r="M241" s="181"/>
      <c r="N241" s="178"/>
    </row>
    <row r="242" spans="2:14">
      <c r="B242" s="175"/>
      <c r="C242" s="176"/>
      <c r="D242" s="176"/>
      <c r="E242" s="176"/>
      <c r="F242" s="176"/>
      <c r="G242" s="177"/>
      <c r="H242" s="179"/>
      <c r="I242" s="180"/>
      <c r="J242" s="163" t="s">
        <v>341</v>
      </c>
      <c r="K242" s="181"/>
      <c r="L242" s="181"/>
      <c r="M242" s="181"/>
      <c r="N242" s="178"/>
    </row>
    <row r="243" spans="2:14">
      <c r="B243" s="175"/>
      <c r="C243" s="176"/>
      <c r="D243" s="176"/>
      <c r="E243" s="176"/>
      <c r="F243" s="176"/>
      <c r="G243" s="177"/>
      <c r="H243" s="179"/>
      <c r="I243" s="180"/>
      <c r="J243" s="163" t="s">
        <v>342</v>
      </c>
      <c r="K243" s="181"/>
      <c r="L243" s="181"/>
      <c r="M243" s="181"/>
      <c r="N243" s="178"/>
    </row>
    <row r="244" spans="2:14">
      <c r="B244" s="301"/>
      <c r="C244" s="302"/>
      <c r="D244" s="302"/>
      <c r="E244" s="302"/>
      <c r="F244" s="302"/>
      <c r="G244" s="303"/>
      <c r="H244" s="304"/>
      <c r="I244" s="305"/>
      <c r="J244" s="168" t="s">
        <v>406</v>
      </c>
      <c r="K244" s="183">
        <f>K245+K246</f>
        <v>1281.49</v>
      </c>
      <c r="L244" s="183">
        <f t="shared" ref="L244:M244" si="56">L245+L246</f>
        <v>1281.49</v>
      </c>
      <c r="M244" s="183">
        <f t="shared" si="56"/>
        <v>1281.49</v>
      </c>
      <c r="N244" s="300"/>
    </row>
    <row r="245" spans="2:14">
      <c r="B245" s="301"/>
      <c r="C245" s="302"/>
      <c r="D245" s="302"/>
      <c r="E245" s="302"/>
      <c r="F245" s="302"/>
      <c r="G245" s="303"/>
      <c r="H245" s="304"/>
      <c r="I245" s="305"/>
      <c r="J245" s="163" t="s">
        <v>190</v>
      </c>
      <c r="K245" s="299">
        <v>1281.49</v>
      </c>
      <c r="L245" s="299">
        <v>1281.49</v>
      </c>
      <c r="M245" s="299">
        <v>1281.49</v>
      </c>
      <c r="N245" s="300"/>
    </row>
    <row r="246" spans="2:14">
      <c r="B246" s="301"/>
      <c r="C246" s="302"/>
      <c r="D246" s="302"/>
      <c r="E246" s="302"/>
      <c r="F246" s="302"/>
      <c r="G246" s="303"/>
      <c r="H246" s="304"/>
      <c r="I246" s="305"/>
      <c r="J246" s="163" t="s">
        <v>337</v>
      </c>
      <c r="K246" s="299"/>
      <c r="L246" s="299"/>
      <c r="M246" s="299"/>
      <c r="N246" s="300"/>
    </row>
    <row r="247" spans="2:14">
      <c r="B247" s="270"/>
      <c r="C247" s="271"/>
      <c r="D247" s="271"/>
      <c r="E247" s="271"/>
      <c r="F247" s="271"/>
      <c r="G247" s="272"/>
      <c r="H247" s="273"/>
      <c r="I247" s="274"/>
      <c r="J247" s="163"/>
      <c r="K247" s="269"/>
      <c r="L247" s="269"/>
      <c r="M247" s="269"/>
      <c r="N247" s="268"/>
    </row>
    <row r="248" spans="2:14">
      <c r="B248" s="270"/>
      <c r="C248" s="271"/>
      <c r="D248" s="271"/>
      <c r="E248" s="271"/>
      <c r="F248" s="271"/>
      <c r="G248" s="272"/>
      <c r="H248" s="273"/>
      <c r="I248" s="274"/>
      <c r="J248" s="163"/>
      <c r="K248" s="269"/>
      <c r="L248" s="269"/>
      <c r="M248" s="269"/>
      <c r="N248" s="268"/>
    </row>
    <row r="249" spans="2:14">
      <c r="B249" s="270"/>
      <c r="C249" s="271"/>
      <c r="D249" s="271"/>
      <c r="E249" s="271"/>
      <c r="F249" s="271"/>
      <c r="G249" s="272"/>
      <c r="H249" s="273"/>
      <c r="I249" s="274"/>
      <c r="J249" s="163"/>
      <c r="K249" s="269"/>
      <c r="L249" s="269"/>
      <c r="M249" s="269"/>
      <c r="N249" s="268"/>
    </row>
    <row r="250" spans="2:14">
      <c r="B250" s="175"/>
      <c r="C250" s="176"/>
      <c r="D250" s="176"/>
      <c r="E250" s="176"/>
      <c r="F250" s="176"/>
      <c r="G250" s="177"/>
      <c r="H250" s="179"/>
      <c r="I250" s="180"/>
      <c r="J250" s="163"/>
      <c r="K250" s="181"/>
      <c r="L250" s="181"/>
      <c r="M250" s="181"/>
      <c r="N250" s="178"/>
    </row>
    <row r="251" spans="2:14">
      <c r="B251" s="175"/>
      <c r="C251" s="176"/>
      <c r="D251" s="176"/>
      <c r="E251" s="176"/>
      <c r="F251" s="176"/>
      <c r="G251" s="177"/>
      <c r="H251" s="179"/>
      <c r="I251" s="180"/>
      <c r="J251" s="168" t="s">
        <v>601</v>
      </c>
      <c r="K251" s="183">
        <f>K252+K253+K254</f>
        <v>75850</v>
      </c>
      <c r="L251" s="183">
        <f t="shared" ref="L251:M251" si="57">L252+L253</f>
        <v>0</v>
      </c>
      <c r="M251" s="183">
        <f t="shared" si="57"/>
        <v>0</v>
      </c>
      <c r="N251" s="178"/>
    </row>
    <row r="252" spans="2:14">
      <c r="B252" s="175"/>
      <c r="C252" s="176"/>
      <c r="D252" s="176"/>
      <c r="E252" s="176"/>
      <c r="F252" s="176"/>
      <c r="G252" s="177"/>
      <c r="H252" s="179"/>
      <c r="I252" s="180"/>
      <c r="J252" s="163" t="s">
        <v>600</v>
      </c>
      <c r="K252" s="181">
        <v>69000</v>
      </c>
      <c r="L252" s="181"/>
      <c r="M252" s="181"/>
      <c r="N252" s="178"/>
    </row>
    <row r="253" spans="2:14">
      <c r="B253" s="175"/>
      <c r="C253" s="176"/>
      <c r="D253" s="176"/>
      <c r="E253" s="176"/>
      <c r="F253" s="176"/>
      <c r="G253" s="177"/>
      <c r="H253" s="179"/>
      <c r="I253" s="180"/>
      <c r="J253" s="163" t="s">
        <v>337</v>
      </c>
      <c r="K253" s="181"/>
      <c r="L253" s="181"/>
      <c r="M253" s="181"/>
      <c r="N253" s="178"/>
    </row>
    <row r="254" spans="2:14">
      <c r="B254" s="175"/>
      <c r="C254" s="176"/>
      <c r="D254" s="176"/>
      <c r="E254" s="176"/>
      <c r="F254" s="176"/>
      <c r="G254" s="177"/>
      <c r="H254" s="179"/>
      <c r="I254" s="180"/>
      <c r="J254" s="163" t="s">
        <v>190</v>
      </c>
      <c r="K254" s="181">
        <v>6850</v>
      </c>
      <c r="L254" s="181"/>
      <c r="M254" s="181"/>
      <c r="N254" s="178"/>
    </row>
    <row r="255" spans="2:14">
      <c r="B255" s="175"/>
      <c r="C255" s="176"/>
      <c r="D255" s="176"/>
      <c r="E255" s="176"/>
      <c r="F255" s="176"/>
      <c r="G255" s="177"/>
      <c r="H255" s="179"/>
      <c r="I255" s="180"/>
      <c r="J255" s="184" t="s">
        <v>317</v>
      </c>
      <c r="K255" s="183">
        <f>SUM(K256:K266)</f>
        <v>13643135.439999999</v>
      </c>
      <c r="L255" s="183">
        <f t="shared" ref="L255:M255" si="58">SUM(L256:L266)</f>
        <v>13376693</v>
      </c>
      <c r="M255" s="183">
        <f t="shared" si="58"/>
        <v>13376693</v>
      </c>
      <c r="N255" s="178"/>
    </row>
    <row r="256" spans="2:14">
      <c r="B256" s="175"/>
      <c r="C256" s="176"/>
      <c r="D256" s="176"/>
      <c r="E256" s="176"/>
      <c r="F256" s="176"/>
      <c r="G256" s="177"/>
      <c r="H256" s="179"/>
      <c r="I256" s="180"/>
      <c r="J256" s="163" t="s">
        <v>190</v>
      </c>
      <c r="K256" s="181">
        <v>10897120</v>
      </c>
      <c r="L256" s="181">
        <v>10897120</v>
      </c>
      <c r="M256" s="181">
        <v>10897120</v>
      </c>
      <c r="N256" s="178"/>
    </row>
    <row r="257" spans="2:14">
      <c r="B257" s="270"/>
      <c r="C257" s="271"/>
      <c r="D257" s="271"/>
      <c r="E257" s="271"/>
      <c r="F257" s="271"/>
      <c r="G257" s="272"/>
      <c r="H257" s="273"/>
      <c r="I257" s="274"/>
      <c r="J257" s="163" t="s">
        <v>368</v>
      </c>
      <c r="K257" s="269"/>
      <c r="L257" s="269"/>
      <c r="M257" s="269"/>
      <c r="N257" s="268"/>
    </row>
    <row r="258" spans="2:14">
      <c r="B258" s="175"/>
      <c r="C258" s="176"/>
      <c r="D258" s="176"/>
      <c r="E258" s="176"/>
      <c r="F258" s="176"/>
      <c r="G258" s="177"/>
      <c r="H258" s="179"/>
      <c r="I258" s="180"/>
      <c r="J258" s="163" t="s">
        <v>405</v>
      </c>
      <c r="K258" s="181">
        <f>1875445+266442.44</f>
        <v>2141887.44</v>
      </c>
      <c r="L258" s="181">
        <v>1875445</v>
      </c>
      <c r="M258" s="181">
        <v>1875445</v>
      </c>
      <c r="N258" s="178"/>
    </row>
    <row r="259" spans="2:14">
      <c r="B259" s="175"/>
      <c r="C259" s="176"/>
      <c r="D259" s="176"/>
      <c r="E259" s="176"/>
      <c r="F259" s="176"/>
      <c r="G259" s="177"/>
      <c r="H259" s="179"/>
      <c r="I259" s="180"/>
      <c r="J259" s="163" t="s">
        <v>192</v>
      </c>
      <c r="K259" s="181"/>
      <c r="L259" s="181"/>
      <c r="M259" s="181"/>
      <c r="N259" s="178"/>
    </row>
    <row r="260" spans="2:14">
      <c r="B260" s="175"/>
      <c r="C260" s="176"/>
      <c r="D260" s="176"/>
      <c r="E260" s="176"/>
      <c r="F260" s="176"/>
      <c r="G260" s="177"/>
      <c r="H260" s="179"/>
      <c r="I260" s="180"/>
      <c r="J260" s="163" t="s">
        <v>338</v>
      </c>
      <c r="K260" s="181"/>
      <c r="L260" s="181"/>
      <c r="M260" s="181"/>
      <c r="N260" s="178"/>
    </row>
    <row r="261" spans="2:14">
      <c r="B261" s="175"/>
      <c r="C261" s="176"/>
      <c r="D261" s="176"/>
      <c r="E261" s="176"/>
      <c r="F261" s="176"/>
      <c r="G261" s="177"/>
      <c r="H261" s="179"/>
      <c r="I261" s="180"/>
      <c r="J261" s="163" t="s">
        <v>194</v>
      </c>
      <c r="K261" s="181"/>
      <c r="L261" s="181"/>
      <c r="M261" s="181"/>
      <c r="N261" s="178"/>
    </row>
    <row r="262" spans="2:14">
      <c r="B262" s="175"/>
      <c r="C262" s="176"/>
      <c r="D262" s="176"/>
      <c r="E262" s="176"/>
      <c r="F262" s="176"/>
      <c r="G262" s="177"/>
      <c r="H262" s="179"/>
      <c r="I262" s="180"/>
      <c r="J262" s="254" t="s">
        <v>193</v>
      </c>
      <c r="K262" s="181">
        <v>604128</v>
      </c>
      <c r="L262" s="181">
        <v>604128</v>
      </c>
      <c r="M262" s="181">
        <v>604128</v>
      </c>
      <c r="N262" s="178"/>
    </row>
    <row r="263" spans="2:14">
      <c r="B263" s="175"/>
      <c r="C263" s="176"/>
      <c r="D263" s="176"/>
      <c r="E263" s="176"/>
      <c r="F263" s="176"/>
      <c r="G263" s="177"/>
      <c r="H263" s="179"/>
      <c r="I263" s="180"/>
      <c r="J263" s="163" t="s">
        <v>337</v>
      </c>
      <c r="K263" s="181"/>
      <c r="L263" s="181"/>
      <c r="M263" s="181"/>
      <c r="N263" s="178"/>
    </row>
    <row r="264" spans="2:14">
      <c r="B264" s="175"/>
      <c r="C264" s="176"/>
      <c r="D264" s="176"/>
      <c r="E264" s="176"/>
      <c r="F264" s="176"/>
      <c r="G264" s="177"/>
      <c r="H264" s="179"/>
      <c r="I264" s="180"/>
      <c r="J264" s="163" t="s">
        <v>340</v>
      </c>
      <c r="K264" s="181"/>
      <c r="L264" s="181"/>
      <c r="M264" s="181"/>
      <c r="N264" s="178"/>
    </row>
    <row r="265" spans="2:14">
      <c r="B265" s="101"/>
      <c r="C265" s="102"/>
      <c r="D265" s="102"/>
      <c r="E265" s="102"/>
      <c r="F265" s="102"/>
      <c r="G265" s="103"/>
      <c r="H265" s="109"/>
      <c r="I265" s="110"/>
      <c r="J265" s="163" t="s">
        <v>341</v>
      </c>
      <c r="K265" s="107"/>
      <c r="L265" s="107"/>
      <c r="M265" s="107"/>
      <c r="N265" s="108"/>
    </row>
    <row r="266" spans="2:14">
      <c r="B266" s="101"/>
      <c r="C266" s="102"/>
      <c r="D266" s="102"/>
      <c r="E266" s="102"/>
      <c r="F266" s="102"/>
      <c r="G266" s="103"/>
      <c r="H266" s="109"/>
      <c r="I266" s="110"/>
      <c r="J266" s="163" t="s">
        <v>342</v>
      </c>
      <c r="K266" s="107"/>
      <c r="L266" s="107"/>
      <c r="M266" s="107"/>
      <c r="N266" s="108"/>
    </row>
    <row r="267" spans="2:14">
      <c r="B267" s="270"/>
      <c r="C267" s="271"/>
      <c r="D267" s="271"/>
      <c r="E267" s="271"/>
      <c r="F267" s="271"/>
      <c r="G267" s="272"/>
      <c r="H267" s="273"/>
      <c r="I267" s="274"/>
      <c r="J267" s="163"/>
      <c r="K267" s="269"/>
      <c r="L267" s="269"/>
      <c r="M267" s="269"/>
      <c r="N267" s="268"/>
    </row>
    <row r="268" spans="2:14">
      <c r="B268" s="270"/>
      <c r="C268" s="271"/>
      <c r="D268" s="271"/>
      <c r="E268" s="271"/>
      <c r="F268" s="271"/>
      <c r="G268" s="272"/>
      <c r="H268" s="273"/>
      <c r="I268" s="274"/>
      <c r="J268" s="163"/>
      <c r="K268" s="269"/>
      <c r="L268" s="269"/>
      <c r="M268" s="269"/>
      <c r="N268" s="268"/>
    </row>
    <row r="269" spans="2:14">
      <c r="B269" s="270"/>
      <c r="C269" s="271"/>
      <c r="D269" s="271"/>
      <c r="E269" s="271"/>
      <c r="F269" s="271"/>
      <c r="G269" s="272"/>
      <c r="H269" s="273"/>
      <c r="I269" s="274"/>
      <c r="J269" s="163"/>
      <c r="K269" s="269"/>
      <c r="L269" s="269"/>
      <c r="M269" s="269"/>
      <c r="N269" s="268"/>
    </row>
    <row r="270" spans="2:14">
      <c r="B270" s="270"/>
      <c r="C270" s="271"/>
      <c r="D270" s="271"/>
      <c r="E270" s="271"/>
      <c r="F270" s="271"/>
      <c r="G270" s="272"/>
      <c r="H270" s="273"/>
      <c r="I270" s="274"/>
      <c r="J270" s="163"/>
      <c r="K270" s="269"/>
      <c r="L270" s="269"/>
      <c r="M270" s="269"/>
      <c r="N270" s="268"/>
    </row>
    <row r="271" spans="2:14">
      <c r="B271" s="270"/>
      <c r="C271" s="271"/>
      <c r="D271" s="271"/>
      <c r="E271" s="271"/>
      <c r="F271" s="271"/>
      <c r="G271" s="272"/>
      <c r="H271" s="273"/>
      <c r="I271" s="274"/>
      <c r="J271" s="163"/>
      <c r="K271" s="269"/>
      <c r="L271" s="269"/>
      <c r="M271" s="269"/>
      <c r="N271" s="268"/>
    </row>
    <row r="272" spans="2:14">
      <c r="B272" s="175"/>
      <c r="C272" s="176"/>
      <c r="D272" s="176"/>
      <c r="E272" s="176"/>
      <c r="F272" s="176"/>
      <c r="G272" s="177"/>
      <c r="H272" s="179"/>
      <c r="I272" s="180"/>
      <c r="J272" s="163"/>
      <c r="K272" s="181"/>
      <c r="L272" s="181"/>
      <c r="M272" s="181"/>
      <c r="N272" s="178"/>
    </row>
    <row r="273" spans="2:14">
      <c r="B273" s="175"/>
      <c r="C273" s="176"/>
      <c r="D273" s="176"/>
      <c r="E273" s="176"/>
      <c r="F273" s="176"/>
      <c r="G273" s="177"/>
      <c r="H273" s="179"/>
      <c r="I273" s="180"/>
      <c r="J273" s="184" t="s">
        <v>316</v>
      </c>
      <c r="K273" s="183">
        <f>SUM(K274:K284)</f>
        <v>449390.23</v>
      </c>
      <c r="L273" s="183">
        <f t="shared" ref="L273" si="59">SUM(L274:L284)</f>
        <v>456240.23</v>
      </c>
      <c r="M273" s="183">
        <f t="shared" ref="M273" si="60">SUM(M274:M284)</f>
        <v>456240.23</v>
      </c>
      <c r="N273" s="178"/>
    </row>
    <row r="274" spans="2:14">
      <c r="B274" s="175"/>
      <c r="C274" s="176"/>
      <c r="D274" s="176"/>
      <c r="E274" s="176"/>
      <c r="F274" s="176"/>
      <c r="G274" s="177"/>
      <c r="H274" s="179"/>
      <c r="I274" s="180"/>
      <c r="J274" s="163" t="s">
        <v>190</v>
      </c>
      <c r="K274" s="181">
        <f>80748.23-6850</f>
        <v>73898.23</v>
      </c>
      <c r="L274" s="181">
        <v>80748.23</v>
      </c>
      <c r="M274" s="181">
        <v>80748.23</v>
      </c>
      <c r="N274" s="178"/>
    </row>
    <row r="275" spans="2:14">
      <c r="B275" s="270"/>
      <c r="C275" s="271"/>
      <c r="D275" s="271"/>
      <c r="E275" s="271"/>
      <c r="F275" s="271"/>
      <c r="G275" s="272"/>
      <c r="H275" s="273"/>
      <c r="I275" s="274"/>
      <c r="J275" s="163" t="s">
        <v>369</v>
      </c>
      <c r="K275" s="269"/>
      <c r="L275" s="269"/>
      <c r="M275" s="269"/>
      <c r="N275" s="268"/>
    </row>
    <row r="276" spans="2:14">
      <c r="B276" s="175"/>
      <c r="C276" s="176"/>
      <c r="D276" s="176"/>
      <c r="E276" s="176"/>
      <c r="F276" s="176"/>
      <c r="G276" s="177"/>
      <c r="H276" s="179"/>
      <c r="I276" s="180"/>
      <c r="J276" s="163" t="s">
        <v>405</v>
      </c>
      <c r="K276" s="181">
        <v>135720</v>
      </c>
      <c r="L276" s="181">
        <v>135720</v>
      </c>
      <c r="M276" s="181">
        <v>135720</v>
      </c>
      <c r="N276" s="178"/>
    </row>
    <row r="277" spans="2:14">
      <c r="B277" s="175"/>
      <c r="C277" s="176"/>
      <c r="D277" s="176"/>
      <c r="E277" s="176"/>
      <c r="F277" s="176"/>
      <c r="G277" s="177"/>
      <c r="H277" s="179"/>
      <c r="I277" s="180"/>
      <c r="J277" s="163" t="s">
        <v>192</v>
      </c>
      <c r="K277" s="181">
        <v>239772</v>
      </c>
      <c r="L277" s="181">
        <v>239772</v>
      </c>
      <c r="M277" s="181">
        <v>239772</v>
      </c>
      <c r="N277" s="178"/>
    </row>
    <row r="278" spans="2:14">
      <c r="B278" s="175"/>
      <c r="C278" s="176"/>
      <c r="D278" s="176"/>
      <c r="E278" s="176"/>
      <c r="F278" s="176"/>
      <c r="G278" s="177"/>
      <c r="H278" s="179"/>
      <c r="I278" s="180"/>
      <c r="J278" s="163" t="s">
        <v>338</v>
      </c>
      <c r="K278" s="181"/>
      <c r="L278" s="181"/>
      <c r="M278" s="181"/>
      <c r="N278" s="178"/>
    </row>
    <row r="279" spans="2:14">
      <c r="B279" s="175"/>
      <c r="C279" s="176"/>
      <c r="D279" s="176"/>
      <c r="E279" s="176"/>
      <c r="F279" s="176"/>
      <c r="G279" s="177"/>
      <c r="H279" s="179"/>
      <c r="I279" s="180"/>
      <c r="J279" s="163" t="s">
        <v>194</v>
      </c>
      <c r="K279" s="181"/>
      <c r="L279" s="181"/>
      <c r="M279" s="181"/>
      <c r="N279" s="178"/>
    </row>
    <row r="280" spans="2:14">
      <c r="B280" s="175"/>
      <c r="C280" s="176"/>
      <c r="D280" s="176"/>
      <c r="E280" s="176"/>
      <c r="F280" s="176"/>
      <c r="G280" s="177"/>
      <c r="H280" s="179"/>
      <c r="I280" s="180"/>
      <c r="J280" s="163" t="s">
        <v>195</v>
      </c>
      <c r="K280" s="181"/>
      <c r="L280" s="181"/>
      <c r="M280" s="181"/>
      <c r="N280" s="178"/>
    </row>
    <row r="281" spans="2:14">
      <c r="B281" s="175"/>
      <c r="C281" s="176"/>
      <c r="D281" s="176"/>
      <c r="E281" s="176"/>
      <c r="F281" s="176"/>
      <c r="G281" s="177"/>
      <c r="H281" s="179"/>
      <c r="I281" s="180"/>
      <c r="J281" s="163" t="s">
        <v>337</v>
      </c>
      <c r="K281" s="181"/>
      <c r="L281" s="181"/>
      <c r="M281" s="181"/>
      <c r="N281" s="178"/>
    </row>
    <row r="282" spans="2:14">
      <c r="B282" s="175"/>
      <c r="C282" s="176"/>
      <c r="D282" s="176"/>
      <c r="E282" s="176"/>
      <c r="F282" s="176"/>
      <c r="G282" s="177"/>
      <c r="H282" s="179"/>
      <c r="I282" s="180"/>
      <c r="J282" s="163" t="s">
        <v>340</v>
      </c>
      <c r="K282" s="181"/>
      <c r="L282" s="181"/>
      <c r="M282" s="181"/>
      <c r="N282" s="178"/>
    </row>
    <row r="283" spans="2:14">
      <c r="B283" s="175"/>
      <c r="C283" s="176"/>
      <c r="D283" s="176"/>
      <c r="E283" s="176"/>
      <c r="F283" s="176"/>
      <c r="G283" s="177"/>
      <c r="H283" s="179"/>
      <c r="I283" s="180"/>
      <c r="J283" s="163" t="s">
        <v>341</v>
      </c>
      <c r="K283" s="181"/>
      <c r="L283" s="181"/>
      <c r="M283" s="181"/>
      <c r="N283" s="178"/>
    </row>
    <row r="284" spans="2:14">
      <c r="B284" s="175"/>
      <c r="C284" s="176"/>
      <c r="D284" s="176"/>
      <c r="E284" s="176"/>
      <c r="F284" s="176"/>
      <c r="G284" s="177"/>
      <c r="H284" s="179"/>
      <c r="I284" s="180"/>
      <c r="J284" s="163" t="s">
        <v>342</v>
      </c>
      <c r="K284" s="181"/>
      <c r="L284" s="181"/>
      <c r="M284" s="181"/>
      <c r="N284" s="178"/>
    </row>
    <row r="285" spans="2:14">
      <c r="B285" s="270"/>
      <c r="C285" s="271"/>
      <c r="D285" s="271"/>
      <c r="E285" s="271"/>
      <c r="F285" s="271"/>
      <c r="G285" s="272"/>
      <c r="H285" s="273"/>
      <c r="I285" s="274"/>
      <c r="J285" s="163"/>
      <c r="K285" s="269"/>
      <c r="L285" s="269"/>
      <c r="M285" s="269"/>
      <c r="N285" s="268"/>
    </row>
    <row r="286" spans="2:14">
      <c r="B286" s="270"/>
      <c r="C286" s="271"/>
      <c r="D286" s="271"/>
      <c r="E286" s="271"/>
      <c r="F286" s="271"/>
      <c r="G286" s="272"/>
      <c r="H286" s="273"/>
      <c r="I286" s="274"/>
      <c r="J286" s="163"/>
      <c r="K286" s="269"/>
      <c r="L286" s="269"/>
      <c r="M286" s="269"/>
      <c r="N286" s="268"/>
    </row>
    <row r="287" spans="2:14">
      <c r="B287" s="270"/>
      <c r="C287" s="271"/>
      <c r="D287" s="271"/>
      <c r="E287" s="271"/>
      <c r="F287" s="271"/>
      <c r="G287" s="272"/>
      <c r="H287" s="273"/>
      <c r="I287" s="274"/>
      <c r="J287" s="163"/>
      <c r="K287" s="269"/>
      <c r="L287" s="269"/>
      <c r="M287" s="269"/>
      <c r="N287" s="268"/>
    </row>
    <row r="288" spans="2:14">
      <c r="B288" s="270"/>
      <c r="C288" s="271"/>
      <c r="D288" s="271"/>
      <c r="E288" s="271"/>
      <c r="F288" s="271"/>
      <c r="G288" s="272"/>
      <c r="H288" s="273"/>
      <c r="I288" s="274"/>
      <c r="J288" s="163"/>
      <c r="K288" s="269"/>
      <c r="L288" s="269"/>
      <c r="M288" s="269"/>
      <c r="N288" s="268"/>
    </row>
    <row r="289" spans="2:14" ht="17.25" customHeight="1">
      <c r="B289" s="270"/>
      <c r="C289" s="271"/>
      <c r="D289" s="271"/>
      <c r="E289" s="271"/>
      <c r="F289" s="271"/>
      <c r="G289" s="272"/>
      <c r="H289" s="273"/>
      <c r="I289" s="274"/>
      <c r="J289" s="163"/>
      <c r="K289" s="269"/>
      <c r="L289" s="269"/>
      <c r="M289" s="269"/>
      <c r="N289" s="268"/>
    </row>
    <row r="290" spans="2:14">
      <c r="B290" s="175"/>
      <c r="C290" s="176"/>
      <c r="D290" s="176"/>
      <c r="E290" s="176"/>
      <c r="F290" s="176"/>
      <c r="G290" s="177"/>
      <c r="H290" s="179"/>
      <c r="I290" s="180"/>
      <c r="J290" s="163"/>
      <c r="K290" s="181"/>
      <c r="L290" s="181"/>
      <c r="M290" s="181"/>
      <c r="N290" s="178"/>
    </row>
    <row r="291" spans="2:14">
      <c r="B291" s="175"/>
      <c r="C291" s="176"/>
      <c r="D291" s="176"/>
      <c r="E291" s="176"/>
      <c r="F291" s="176"/>
      <c r="G291" s="177"/>
      <c r="H291" s="179"/>
      <c r="I291" s="180"/>
      <c r="J291" s="184" t="s">
        <v>334</v>
      </c>
      <c r="K291" s="183">
        <f>SUM(K292:K302)</f>
        <v>0</v>
      </c>
      <c r="L291" s="183">
        <f t="shared" ref="L291" si="61">SUM(L292:L302)</f>
        <v>0</v>
      </c>
      <c r="M291" s="183">
        <f t="shared" ref="M291" si="62">SUM(M292:M302)</f>
        <v>0</v>
      </c>
      <c r="N291" s="178"/>
    </row>
    <row r="292" spans="2:14">
      <c r="B292" s="175"/>
      <c r="C292" s="176"/>
      <c r="D292" s="176"/>
      <c r="E292" s="176"/>
      <c r="F292" s="176"/>
      <c r="G292" s="177"/>
      <c r="H292" s="179"/>
      <c r="I292" s="180"/>
      <c r="J292" s="163" t="s">
        <v>190</v>
      </c>
      <c r="K292" s="181"/>
      <c r="L292" s="181"/>
      <c r="M292" s="181"/>
      <c r="N292" s="178"/>
    </row>
    <row r="293" spans="2:14">
      <c r="B293" s="270"/>
      <c r="C293" s="271"/>
      <c r="D293" s="271"/>
      <c r="E293" s="271"/>
      <c r="F293" s="271"/>
      <c r="G293" s="272"/>
      <c r="H293" s="273"/>
      <c r="I293" s="274"/>
      <c r="J293" s="163" t="s">
        <v>368</v>
      </c>
      <c r="K293" s="269"/>
      <c r="L293" s="269"/>
      <c r="M293" s="269"/>
      <c r="N293" s="268"/>
    </row>
    <row r="294" spans="2:14">
      <c r="B294" s="175"/>
      <c r="C294" s="176"/>
      <c r="D294" s="176"/>
      <c r="E294" s="176"/>
      <c r="F294" s="176"/>
      <c r="G294" s="177"/>
      <c r="H294" s="179"/>
      <c r="I294" s="180"/>
      <c r="J294" s="163" t="s">
        <v>333</v>
      </c>
      <c r="K294" s="181"/>
      <c r="L294" s="181"/>
      <c r="M294" s="181"/>
      <c r="N294" s="178"/>
    </row>
    <row r="295" spans="2:14">
      <c r="B295" s="175"/>
      <c r="C295" s="176"/>
      <c r="D295" s="176"/>
      <c r="E295" s="176"/>
      <c r="F295" s="176"/>
      <c r="G295" s="177"/>
      <c r="H295" s="179"/>
      <c r="I295" s="180"/>
      <c r="J295" s="163" t="s">
        <v>192</v>
      </c>
      <c r="K295" s="181"/>
      <c r="L295" s="181"/>
      <c r="M295" s="181"/>
      <c r="N295" s="178"/>
    </row>
    <row r="296" spans="2:14">
      <c r="B296" s="175"/>
      <c r="C296" s="176"/>
      <c r="D296" s="176"/>
      <c r="E296" s="176"/>
      <c r="F296" s="176"/>
      <c r="G296" s="177"/>
      <c r="H296" s="179"/>
      <c r="I296" s="180"/>
      <c r="J296" s="163" t="s">
        <v>338</v>
      </c>
      <c r="K296" s="181"/>
      <c r="L296" s="181"/>
      <c r="M296" s="181"/>
      <c r="N296" s="178"/>
    </row>
    <row r="297" spans="2:14">
      <c r="B297" s="175"/>
      <c r="C297" s="176"/>
      <c r="D297" s="176"/>
      <c r="E297" s="176"/>
      <c r="F297" s="176"/>
      <c r="G297" s="177"/>
      <c r="H297" s="179"/>
      <c r="I297" s="180"/>
      <c r="J297" s="163" t="s">
        <v>339</v>
      </c>
      <c r="K297" s="181"/>
      <c r="L297" s="181"/>
      <c r="M297" s="181"/>
      <c r="N297" s="178"/>
    </row>
    <row r="298" spans="2:14">
      <c r="B298" s="175"/>
      <c r="C298" s="176"/>
      <c r="D298" s="176"/>
      <c r="E298" s="176"/>
      <c r="F298" s="176"/>
      <c r="G298" s="177"/>
      <c r="H298" s="179"/>
      <c r="I298" s="180"/>
      <c r="J298" s="163" t="s">
        <v>195</v>
      </c>
      <c r="K298" s="181"/>
      <c r="L298" s="181"/>
      <c r="M298" s="181"/>
      <c r="N298" s="178"/>
    </row>
    <row r="299" spans="2:14">
      <c r="B299" s="175"/>
      <c r="C299" s="176"/>
      <c r="D299" s="176"/>
      <c r="E299" s="176"/>
      <c r="F299" s="176"/>
      <c r="G299" s="177"/>
      <c r="H299" s="179"/>
      <c r="I299" s="180"/>
      <c r="J299" s="163" t="s">
        <v>337</v>
      </c>
      <c r="K299" s="181"/>
      <c r="L299" s="181"/>
      <c r="M299" s="181"/>
      <c r="N299" s="178"/>
    </row>
    <row r="300" spans="2:14">
      <c r="B300" s="101"/>
      <c r="C300" s="102"/>
      <c r="D300" s="102"/>
      <c r="E300" s="102"/>
      <c r="F300" s="102"/>
      <c r="G300" s="103"/>
      <c r="H300" s="109"/>
      <c r="I300" s="110"/>
      <c r="J300" s="163" t="s">
        <v>340</v>
      </c>
      <c r="K300" s="181"/>
      <c r="L300" s="181"/>
      <c r="M300" s="181"/>
      <c r="N300" s="108"/>
    </row>
    <row r="301" spans="2:14">
      <c r="B301" s="101"/>
      <c r="C301" s="102"/>
      <c r="D301" s="102"/>
      <c r="E301" s="102"/>
      <c r="F301" s="102"/>
      <c r="G301" s="103"/>
      <c r="H301" s="109"/>
      <c r="I301" s="110"/>
      <c r="J301" s="163" t="s">
        <v>341</v>
      </c>
      <c r="K301" s="181"/>
      <c r="L301" s="181"/>
      <c r="M301" s="181"/>
      <c r="N301" s="108"/>
    </row>
    <row r="302" spans="2:14">
      <c r="B302" s="101"/>
      <c r="C302" s="102"/>
      <c r="D302" s="102"/>
      <c r="E302" s="102"/>
      <c r="F302" s="102"/>
      <c r="G302" s="103"/>
      <c r="H302" s="109"/>
      <c r="I302" s="110"/>
      <c r="J302" s="163" t="s">
        <v>342</v>
      </c>
      <c r="K302" s="181"/>
      <c r="L302" s="181"/>
      <c r="M302" s="181"/>
      <c r="N302" s="108"/>
    </row>
    <row r="303" spans="2:14">
      <c r="B303" s="270"/>
      <c r="C303" s="271"/>
      <c r="D303" s="271"/>
      <c r="E303" s="271"/>
      <c r="F303" s="271"/>
      <c r="G303" s="272"/>
      <c r="H303" s="273"/>
      <c r="I303" s="274"/>
      <c r="J303" s="163"/>
      <c r="K303" s="269"/>
      <c r="L303" s="269"/>
      <c r="M303" s="269"/>
      <c r="N303" s="268"/>
    </row>
    <row r="304" spans="2:14">
      <c r="B304" s="270"/>
      <c r="C304" s="271"/>
      <c r="D304" s="271"/>
      <c r="E304" s="271"/>
      <c r="F304" s="271"/>
      <c r="G304" s="272"/>
      <c r="H304" s="273"/>
      <c r="I304" s="274"/>
      <c r="J304" s="163"/>
      <c r="K304" s="269"/>
      <c r="L304" s="269"/>
      <c r="M304" s="269"/>
      <c r="N304" s="268"/>
    </row>
    <row r="305" spans="1:71">
      <c r="B305" s="270"/>
      <c r="C305" s="271"/>
      <c r="D305" s="271"/>
      <c r="E305" s="271"/>
      <c r="F305" s="271"/>
      <c r="G305" s="272"/>
      <c r="H305" s="273"/>
      <c r="I305" s="274"/>
      <c r="J305" s="163"/>
      <c r="K305" s="269"/>
      <c r="L305" s="269"/>
      <c r="M305" s="269"/>
      <c r="N305" s="268"/>
    </row>
    <row r="306" spans="1:71">
      <c r="B306" s="270"/>
      <c r="C306" s="271"/>
      <c r="D306" s="271"/>
      <c r="E306" s="271"/>
      <c r="F306" s="271"/>
      <c r="G306" s="272"/>
      <c r="H306" s="273"/>
      <c r="I306" s="274"/>
      <c r="J306" s="163"/>
      <c r="K306" s="269"/>
      <c r="L306" s="269"/>
      <c r="M306" s="269"/>
      <c r="N306" s="268"/>
    </row>
    <row r="307" spans="1:71">
      <c r="B307" s="101"/>
      <c r="C307" s="102"/>
      <c r="D307" s="102"/>
      <c r="E307" s="102"/>
      <c r="F307" s="102"/>
      <c r="G307" s="103"/>
      <c r="H307" s="109"/>
      <c r="I307" s="110"/>
      <c r="J307" s="49"/>
      <c r="K307" s="107"/>
      <c r="L307" s="107"/>
      <c r="M307" s="107"/>
      <c r="N307" s="108"/>
    </row>
    <row r="308" spans="1:71">
      <c r="B308" s="101"/>
      <c r="C308" s="102"/>
      <c r="D308" s="102"/>
      <c r="E308" s="102"/>
      <c r="F308" s="102"/>
      <c r="G308" s="103"/>
      <c r="H308" s="109"/>
      <c r="I308" s="110"/>
      <c r="J308" s="49"/>
      <c r="K308" s="107"/>
      <c r="L308" s="107"/>
      <c r="M308" s="107"/>
      <c r="N308" s="108"/>
    </row>
    <row r="309" spans="1:71">
      <c r="B309" s="101"/>
      <c r="C309" s="102"/>
      <c r="D309" s="102"/>
      <c r="E309" s="102"/>
      <c r="F309" s="102"/>
      <c r="G309" s="103"/>
      <c r="H309" s="109"/>
      <c r="I309" s="110"/>
      <c r="J309" s="49"/>
      <c r="K309" s="107"/>
      <c r="L309" s="107"/>
      <c r="M309" s="107"/>
      <c r="N309" s="108"/>
    </row>
    <row r="310" spans="1:71">
      <c r="B310" s="101"/>
      <c r="C310" s="102"/>
      <c r="D310" s="102"/>
      <c r="E310" s="102"/>
      <c r="F310" s="102"/>
      <c r="G310" s="103"/>
      <c r="H310" s="109"/>
      <c r="I310" s="110"/>
      <c r="J310" s="49"/>
      <c r="K310" s="107"/>
      <c r="L310" s="107"/>
      <c r="M310" s="107"/>
      <c r="N310" s="108"/>
    </row>
    <row r="311" spans="1:71" s="38" customFormat="1">
      <c r="B311" s="410" t="s">
        <v>321</v>
      </c>
      <c r="C311" s="411"/>
      <c r="D311" s="411"/>
      <c r="E311" s="411"/>
      <c r="F311" s="411"/>
      <c r="G311" s="412"/>
      <c r="H311" s="165" t="s">
        <v>324</v>
      </c>
      <c r="I311" s="166" t="s">
        <v>325</v>
      </c>
      <c r="J311" s="54"/>
      <c r="K311" s="45">
        <f>K313</f>
        <v>0</v>
      </c>
      <c r="L311" s="45">
        <f t="shared" ref="L311:M311" si="63">L313</f>
        <v>0</v>
      </c>
      <c r="M311" s="45">
        <f t="shared" si="63"/>
        <v>0</v>
      </c>
      <c r="N311" s="55"/>
      <c r="O311" s="83"/>
      <c r="P311" s="83"/>
      <c r="Q311" s="83"/>
      <c r="R311" s="42"/>
    </row>
    <row r="312" spans="1:71" ht="24.75" customHeight="1">
      <c r="B312" s="413" t="s">
        <v>322</v>
      </c>
      <c r="C312" s="414"/>
      <c r="D312" s="414"/>
      <c r="E312" s="414"/>
      <c r="F312" s="414"/>
      <c r="G312" s="415"/>
      <c r="H312" s="5" t="s">
        <v>326</v>
      </c>
      <c r="I312" s="10" t="s">
        <v>328</v>
      </c>
      <c r="J312" s="49"/>
      <c r="K312" s="44"/>
      <c r="L312" s="44"/>
      <c r="M312" s="44"/>
      <c r="N312" s="50"/>
      <c r="O312" s="167"/>
      <c r="P312" s="167"/>
      <c r="Q312" s="167"/>
      <c r="R312" s="38"/>
    </row>
    <row r="313" spans="1:71" ht="23.25" customHeight="1">
      <c r="B313" s="413" t="s">
        <v>323</v>
      </c>
      <c r="C313" s="414"/>
      <c r="D313" s="414"/>
      <c r="E313" s="414"/>
      <c r="F313" s="414"/>
      <c r="G313" s="415"/>
      <c r="H313" s="5" t="s">
        <v>327</v>
      </c>
      <c r="I313" s="10" t="s">
        <v>329</v>
      </c>
      <c r="J313" s="168" t="s">
        <v>330</v>
      </c>
      <c r="K313" s="164">
        <f>K314</f>
        <v>0</v>
      </c>
      <c r="L313" s="164">
        <f t="shared" ref="L313:M313" si="64">L314</f>
        <v>0</v>
      </c>
      <c r="M313" s="164">
        <f t="shared" si="64"/>
        <v>0</v>
      </c>
      <c r="N313" s="94"/>
    </row>
    <row r="314" spans="1:71">
      <c r="B314" s="95"/>
      <c r="C314" s="98"/>
      <c r="D314" s="98"/>
      <c r="E314" s="98"/>
      <c r="F314" s="98"/>
      <c r="G314" s="98"/>
      <c r="H314" s="92"/>
      <c r="I314" s="93"/>
      <c r="J314" s="163" t="s">
        <v>192</v>
      </c>
      <c r="K314" s="94"/>
      <c r="L314" s="94"/>
      <c r="M314" s="94"/>
      <c r="N314" s="89"/>
    </row>
    <row r="315" spans="1:71">
      <c r="B315" s="95"/>
      <c r="C315" s="98"/>
      <c r="D315" s="98"/>
      <c r="E315" s="98"/>
      <c r="F315" s="98"/>
      <c r="G315" s="98"/>
      <c r="H315" s="92"/>
      <c r="I315" s="93"/>
      <c r="J315" s="49"/>
      <c r="K315" s="94"/>
      <c r="L315" s="94"/>
      <c r="M315" s="94"/>
      <c r="N315" s="89"/>
    </row>
    <row r="316" spans="1:71" s="38" customFormat="1">
      <c r="A316" s="42"/>
      <c r="B316" s="416" t="s">
        <v>101</v>
      </c>
      <c r="C316" s="417"/>
      <c r="D316" s="417"/>
      <c r="E316" s="417"/>
      <c r="F316" s="417"/>
      <c r="G316" s="417"/>
      <c r="H316" s="69" t="s">
        <v>102</v>
      </c>
      <c r="I316" s="70" t="s">
        <v>21</v>
      </c>
      <c r="J316" s="54"/>
      <c r="K316" s="45"/>
      <c r="L316" s="45"/>
      <c r="M316" s="45"/>
      <c r="N316" s="55" t="s">
        <v>21</v>
      </c>
      <c r="O316" s="83"/>
      <c r="P316" s="83"/>
      <c r="Q316" s="83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</row>
    <row r="317" spans="1:71" ht="15.75" thickBot="1">
      <c r="B317" s="418" t="s">
        <v>103</v>
      </c>
      <c r="C317" s="419"/>
      <c r="D317" s="419"/>
      <c r="E317" s="419"/>
      <c r="F317" s="419"/>
      <c r="G317" s="419"/>
      <c r="H317" s="4" t="s">
        <v>104</v>
      </c>
      <c r="I317" s="9" t="s">
        <v>105</v>
      </c>
      <c r="J317" s="57"/>
      <c r="K317" s="58"/>
      <c r="L317" s="58"/>
      <c r="M317" s="58"/>
      <c r="N317" s="59" t="s">
        <v>21</v>
      </c>
    </row>
  </sheetData>
  <mergeCells count="192">
    <mergeCell ref="B186:G186"/>
    <mergeCell ref="B192:G192"/>
    <mergeCell ref="B193:G193"/>
    <mergeCell ref="B194:G194"/>
    <mergeCell ref="B196:G196"/>
    <mergeCell ref="B199:G199"/>
    <mergeCell ref="B201:G201"/>
    <mergeCell ref="B156:G156"/>
    <mergeCell ref="B157:G157"/>
    <mergeCell ref="B158:G158"/>
    <mergeCell ref="B159:G159"/>
    <mergeCell ref="B163:G163"/>
    <mergeCell ref="B181:G181"/>
    <mergeCell ref="B182:G182"/>
    <mergeCell ref="B184:G184"/>
    <mergeCell ref="B160:G160"/>
    <mergeCell ref="B161:G161"/>
    <mergeCell ref="B162:G162"/>
    <mergeCell ref="B174:G174"/>
    <mergeCell ref="B175:G175"/>
    <mergeCell ref="B176:G176"/>
    <mergeCell ref="B178:G178"/>
    <mergeCell ref="B179:G179"/>
    <mergeCell ref="B180:G180"/>
    <mergeCell ref="P1:BS1"/>
    <mergeCell ref="P2:BS2"/>
    <mergeCell ref="B24:G26"/>
    <mergeCell ref="H24:H26"/>
    <mergeCell ref="I24:I26"/>
    <mergeCell ref="J24:J26"/>
    <mergeCell ref="K24:N24"/>
    <mergeCell ref="N38:N39"/>
    <mergeCell ref="B37:G37"/>
    <mergeCell ref="N13:N14"/>
    <mergeCell ref="B35:G35"/>
    <mergeCell ref="B33:G33"/>
    <mergeCell ref="B34:G34"/>
    <mergeCell ref="B32:G32"/>
    <mergeCell ref="H32:H33"/>
    <mergeCell ref="I32:I33"/>
    <mergeCell ref="J32:J33"/>
    <mergeCell ref="K32:K33"/>
    <mergeCell ref="L32:L33"/>
    <mergeCell ref="M32:M33"/>
    <mergeCell ref="N32:N33"/>
    <mergeCell ref="B31:G31"/>
    <mergeCell ref="B30:G30"/>
    <mergeCell ref="B29:G29"/>
    <mergeCell ref="B39:G39"/>
    <mergeCell ref="B40:G40"/>
    <mergeCell ref="B38:G38"/>
    <mergeCell ref="H38:H39"/>
    <mergeCell ref="I38:I39"/>
    <mergeCell ref="J38:J39"/>
    <mergeCell ref="K38:K39"/>
    <mergeCell ref="L38:L39"/>
    <mergeCell ref="M38:M39"/>
    <mergeCell ref="N41:N42"/>
    <mergeCell ref="B42:G42"/>
    <mergeCell ref="B43:G43"/>
    <mergeCell ref="B41:G41"/>
    <mergeCell ref="H41:H42"/>
    <mergeCell ref="I41:I42"/>
    <mergeCell ref="J41:J42"/>
    <mergeCell ref="K41:K42"/>
    <mergeCell ref="L41:L42"/>
    <mergeCell ref="M41:M42"/>
    <mergeCell ref="B47:G47"/>
    <mergeCell ref="M44:M45"/>
    <mergeCell ref="N44:N45"/>
    <mergeCell ref="B45:G45"/>
    <mergeCell ref="B46:G46"/>
    <mergeCell ref="B44:G44"/>
    <mergeCell ref="H44:H45"/>
    <mergeCell ref="I44:I45"/>
    <mergeCell ref="J44:J45"/>
    <mergeCell ref="K44:K45"/>
    <mergeCell ref="L44:L45"/>
    <mergeCell ref="B57:G57"/>
    <mergeCell ref="B56:G56"/>
    <mergeCell ref="B55:G55"/>
    <mergeCell ref="B54:G54"/>
    <mergeCell ref="B53:G53"/>
    <mergeCell ref="B52:G52"/>
    <mergeCell ref="B51:G51"/>
    <mergeCell ref="M48:M49"/>
    <mergeCell ref="N48:N49"/>
    <mergeCell ref="B49:G49"/>
    <mergeCell ref="B50:G50"/>
    <mergeCell ref="B48:G48"/>
    <mergeCell ref="H48:H49"/>
    <mergeCell ref="I48:I49"/>
    <mergeCell ref="J48:J49"/>
    <mergeCell ref="K48:K49"/>
    <mergeCell ref="L48:L49"/>
    <mergeCell ref="K2:N2"/>
    <mergeCell ref="K1:N1"/>
    <mergeCell ref="K4:N4"/>
    <mergeCell ref="K5:N5"/>
    <mergeCell ref="K6:N6"/>
    <mergeCell ref="B317:G317"/>
    <mergeCell ref="B316:G316"/>
    <mergeCell ref="B153:G153"/>
    <mergeCell ref="B152:G152"/>
    <mergeCell ref="B142:G142"/>
    <mergeCell ref="B137:G137"/>
    <mergeCell ref="B135:G135"/>
    <mergeCell ref="B134:G134"/>
    <mergeCell ref="B133:G133"/>
    <mergeCell ref="B132:G132"/>
    <mergeCell ref="B126:G126"/>
    <mergeCell ref="B124:G124"/>
    <mergeCell ref="B119:G119"/>
    <mergeCell ref="B118:G118"/>
    <mergeCell ref="B114:G114"/>
    <mergeCell ref="B95:G95"/>
    <mergeCell ref="B94:G94"/>
    <mergeCell ref="B91:G91"/>
    <mergeCell ref="B58:G58"/>
    <mergeCell ref="D17:J17"/>
    <mergeCell ref="B36:G36"/>
    <mergeCell ref="K7:N7"/>
    <mergeCell ref="K10:L10"/>
    <mergeCell ref="M10:N10"/>
    <mergeCell ref="K11:N11"/>
    <mergeCell ref="D15:J15"/>
    <mergeCell ref="D16:J16"/>
    <mergeCell ref="K8:N8"/>
    <mergeCell ref="K9:N9"/>
    <mergeCell ref="B28:G28"/>
    <mergeCell ref="B27:G27"/>
    <mergeCell ref="N25:N26"/>
    <mergeCell ref="B18:D18"/>
    <mergeCell ref="B19:E19"/>
    <mergeCell ref="F19:I19"/>
    <mergeCell ref="D20:I20"/>
    <mergeCell ref="B80:G80"/>
    <mergeCell ref="B81:G81"/>
    <mergeCell ref="B96:G96"/>
    <mergeCell ref="B98:G98"/>
    <mergeCell ref="B100:G100"/>
    <mergeCell ref="B102:G102"/>
    <mergeCell ref="B60:G60"/>
    <mergeCell ref="B63:G63"/>
    <mergeCell ref="B66:G66"/>
    <mergeCell ref="B75:G75"/>
    <mergeCell ref="B79:G79"/>
    <mergeCell ref="B148:G148"/>
    <mergeCell ref="B154:G154"/>
    <mergeCell ref="B117:G117"/>
    <mergeCell ref="B120:G120"/>
    <mergeCell ref="B123:G123"/>
    <mergeCell ref="B121:G121"/>
    <mergeCell ref="B129:G129"/>
    <mergeCell ref="B125:G125"/>
    <mergeCell ref="B104:G104"/>
    <mergeCell ref="B105:G105"/>
    <mergeCell ref="B108:G108"/>
    <mergeCell ref="B109:G109"/>
    <mergeCell ref="B115:G115"/>
    <mergeCell ref="B116:G116"/>
    <mergeCell ref="B130:G130"/>
    <mergeCell ref="B131:G131"/>
    <mergeCell ref="B139:G139"/>
    <mergeCell ref="B141:G141"/>
    <mergeCell ref="B140:G140"/>
    <mergeCell ref="B127:G127"/>
    <mergeCell ref="B128:G128"/>
    <mergeCell ref="B229:G229"/>
    <mergeCell ref="B230:G230"/>
    <mergeCell ref="B311:G311"/>
    <mergeCell ref="B312:G312"/>
    <mergeCell ref="B313:G313"/>
    <mergeCell ref="B138:G138"/>
    <mergeCell ref="B136:G136"/>
    <mergeCell ref="B200:G200"/>
    <mergeCell ref="B203:G203"/>
    <mergeCell ref="B204:G204"/>
    <mergeCell ref="B210:G210"/>
    <mergeCell ref="B211:G211"/>
    <mergeCell ref="B212:G212"/>
    <mergeCell ref="B149:G149"/>
    <mergeCell ref="B150:G150"/>
    <mergeCell ref="B151:G151"/>
    <mergeCell ref="B164:G164"/>
    <mergeCell ref="B185:G185"/>
    <mergeCell ref="B197:G197"/>
    <mergeCell ref="B143:G143"/>
    <mergeCell ref="B144:G144"/>
    <mergeCell ref="B145:G145"/>
    <mergeCell ref="B146:G146"/>
    <mergeCell ref="B147:G147"/>
  </mergeCells>
  <pageMargins left="0" right="0" top="0" bottom="0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I70"/>
  <sheetViews>
    <sheetView view="pageBreakPreview" topLeftCell="A19" zoomScale="110" zoomScaleSheetLayoutView="110" workbookViewId="0">
      <selection activeCell="FI58" sqref="FI58"/>
    </sheetView>
  </sheetViews>
  <sheetFormatPr defaultColWidth="0.85546875" defaultRowHeight="11.25"/>
  <cols>
    <col min="1" max="60" width="0.85546875" style="99"/>
    <col min="61" max="61" width="0.85546875" style="99" customWidth="1"/>
    <col min="62" max="64" width="0.85546875" style="99"/>
    <col min="65" max="65" width="0.85546875" style="99" customWidth="1"/>
    <col min="66" max="75" width="0.85546875" style="99"/>
    <col min="76" max="77" width="0.85546875" style="99" customWidth="1"/>
    <col min="78" max="109" width="0.85546875" style="99"/>
    <col min="110" max="110" width="14.140625" style="291" customWidth="1"/>
    <col min="111" max="164" width="0.85546875" style="99"/>
    <col min="165" max="165" width="11.140625" style="99" customWidth="1"/>
    <col min="166" max="317" width="0.85546875" style="99"/>
    <col min="318" max="318" width="0.85546875" style="99" customWidth="1"/>
    <col min="319" max="321" width="0.85546875" style="99"/>
    <col min="322" max="322" width="0.85546875" style="99" customWidth="1"/>
    <col min="323" max="332" width="0.85546875" style="99"/>
    <col min="333" max="334" width="0.85546875" style="99" customWidth="1"/>
    <col min="335" max="573" width="0.85546875" style="99"/>
    <col min="574" max="574" width="0.85546875" style="99" customWidth="1"/>
    <col min="575" max="577" width="0.85546875" style="99"/>
    <col min="578" max="578" width="0.85546875" style="99" customWidth="1"/>
    <col min="579" max="588" width="0.85546875" style="99"/>
    <col min="589" max="590" width="0.85546875" style="99" customWidth="1"/>
    <col min="591" max="829" width="0.85546875" style="99"/>
    <col min="830" max="830" width="0.85546875" style="99" customWidth="1"/>
    <col min="831" max="833" width="0.85546875" style="99"/>
    <col min="834" max="834" width="0.85546875" style="99" customWidth="1"/>
    <col min="835" max="844" width="0.85546875" style="99"/>
    <col min="845" max="846" width="0.85546875" style="99" customWidth="1"/>
    <col min="847" max="1085" width="0.85546875" style="99"/>
    <col min="1086" max="1086" width="0.85546875" style="99" customWidth="1"/>
    <col min="1087" max="1089" width="0.85546875" style="99"/>
    <col min="1090" max="1090" width="0.85546875" style="99" customWidth="1"/>
    <col min="1091" max="1100" width="0.85546875" style="99"/>
    <col min="1101" max="1102" width="0.85546875" style="99" customWidth="1"/>
    <col min="1103" max="1341" width="0.85546875" style="99"/>
    <col min="1342" max="1342" width="0.85546875" style="99" customWidth="1"/>
    <col min="1343" max="1345" width="0.85546875" style="99"/>
    <col min="1346" max="1346" width="0.85546875" style="99" customWidth="1"/>
    <col min="1347" max="1356" width="0.85546875" style="99"/>
    <col min="1357" max="1358" width="0.85546875" style="99" customWidth="1"/>
    <col min="1359" max="1597" width="0.85546875" style="99"/>
    <col min="1598" max="1598" width="0.85546875" style="99" customWidth="1"/>
    <col min="1599" max="1601" width="0.85546875" style="99"/>
    <col min="1602" max="1602" width="0.85546875" style="99" customWidth="1"/>
    <col min="1603" max="1612" width="0.85546875" style="99"/>
    <col min="1613" max="1614" width="0.85546875" style="99" customWidth="1"/>
    <col min="1615" max="1853" width="0.85546875" style="99"/>
    <col min="1854" max="1854" width="0.85546875" style="99" customWidth="1"/>
    <col min="1855" max="1857" width="0.85546875" style="99"/>
    <col min="1858" max="1858" width="0.85546875" style="99" customWidth="1"/>
    <col min="1859" max="1868" width="0.85546875" style="99"/>
    <col min="1869" max="1870" width="0.85546875" style="99" customWidth="1"/>
    <col min="1871" max="2109" width="0.85546875" style="99"/>
    <col min="2110" max="2110" width="0.85546875" style="99" customWidth="1"/>
    <col min="2111" max="2113" width="0.85546875" style="99"/>
    <col min="2114" max="2114" width="0.85546875" style="99" customWidth="1"/>
    <col min="2115" max="2124" width="0.85546875" style="99"/>
    <col min="2125" max="2126" width="0.85546875" style="99" customWidth="1"/>
    <col min="2127" max="2365" width="0.85546875" style="99"/>
    <col min="2366" max="2366" width="0.85546875" style="99" customWidth="1"/>
    <col min="2367" max="2369" width="0.85546875" style="99"/>
    <col min="2370" max="2370" width="0.85546875" style="99" customWidth="1"/>
    <col min="2371" max="2380" width="0.85546875" style="99"/>
    <col min="2381" max="2382" width="0.85546875" style="99" customWidth="1"/>
    <col min="2383" max="2621" width="0.85546875" style="99"/>
    <col min="2622" max="2622" width="0.85546875" style="99" customWidth="1"/>
    <col min="2623" max="2625" width="0.85546875" style="99"/>
    <col min="2626" max="2626" width="0.85546875" style="99" customWidth="1"/>
    <col min="2627" max="2636" width="0.85546875" style="99"/>
    <col min="2637" max="2638" width="0.85546875" style="99" customWidth="1"/>
    <col min="2639" max="2877" width="0.85546875" style="99"/>
    <col min="2878" max="2878" width="0.85546875" style="99" customWidth="1"/>
    <col min="2879" max="2881" width="0.85546875" style="99"/>
    <col min="2882" max="2882" width="0.85546875" style="99" customWidth="1"/>
    <col min="2883" max="2892" width="0.85546875" style="99"/>
    <col min="2893" max="2894" width="0.85546875" style="99" customWidth="1"/>
    <col min="2895" max="3133" width="0.85546875" style="99"/>
    <col min="3134" max="3134" width="0.85546875" style="99" customWidth="1"/>
    <col min="3135" max="3137" width="0.85546875" style="99"/>
    <col min="3138" max="3138" width="0.85546875" style="99" customWidth="1"/>
    <col min="3139" max="3148" width="0.85546875" style="99"/>
    <col min="3149" max="3150" width="0.85546875" style="99" customWidth="1"/>
    <col min="3151" max="3389" width="0.85546875" style="99"/>
    <col min="3390" max="3390" width="0.85546875" style="99" customWidth="1"/>
    <col min="3391" max="3393" width="0.85546875" style="99"/>
    <col min="3394" max="3394" width="0.85546875" style="99" customWidth="1"/>
    <col min="3395" max="3404" width="0.85546875" style="99"/>
    <col min="3405" max="3406" width="0.85546875" style="99" customWidth="1"/>
    <col min="3407" max="3645" width="0.85546875" style="99"/>
    <col min="3646" max="3646" width="0.85546875" style="99" customWidth="1"/>
    <col min="3647" max="3649" width="0.85546875" style="99"/>
    <col min="3650" max="3650" width="0.85546875" style="99" customWidth="1"/>
    <col min="3651" max="3660" width="0.85546875" style="99"/>
    <col min="3661" max="3662" width="0.85546875" style="99" customWidth="1"/>
    <col min="3663" max="3901" width="0.85546875" style="99"/>
    <col min="3902" max="3902" width="0.85546875" style="99" customWidth="1"/>
    <col min="3903" max="3905" width="0.85546875" style="99"/>
    <col min="3906" max="3906" width="0.85546875" style="99" customWidth="1"/>
    <col min="3907" max="3916" width="0.85546875" style="99"/>
    <col min="3917" max="3918" width="0.85546875" style="99" customWidth="1"/>
    <col min="3919" max="4157" width="0.85546875" style="99"/>
    <col min="4158" max="4158" width="0.85546875" style="99" customWidth="1"/>
    <col min="4159" max="4161" width="0.85546875" style="99"/>
    <col min="4162" max="4162" width="0.85546875" style="99" customWidth="1"/>
    <col min="4163" max="4172" width="0.85546875" style="99"/>
    <col min="4173" max="4174" width="0.85546875" style="99" customWidth="1"/>
    <col min="4175" max="4413" width="0.85546875" style="99"/>
    <col min="4414" max="4414" width="0.85546875" style="99" customWidth="1"/>
    <col min="4415" max="4417" width="0.85546875" style="99"/>
    <col min="4418" max="4418" width="0.85546875" style="99" customWidth="1"/>
    <col min="4419" max="4428" width="0.85546875" style="99"/>
    <col min="4429" max="4430" width="0.85546875" style="99" customWidth="1"/>
    <col min="4431" max="4669" width="0.85546875" style="99"/>
    <col min="4670" max="4670" width="0.85546875" style="99" customWidth="1"/>
    <col min="4671" max="4673" width="0.85546875" style="99"/>
    <col min="4674" max="4674" width="0.85546875" style="99" customWidth="1"/>
    <col min="4675" max="4684" width="0.85546875" style="99"/>
    <col min="4685" max="4686" width="0.85546875" style="99" customWidth="1"/>
    <col min="4687" max="4925" width="0.85546875" style="99"/>
    <col min="4926" max="4926" width="0.85546875" style="99" customWidth="1"/>
    <col min="4927" max="4929" width="0.85546875" style="99"/>
    <col min="4930" max="4930" width="0.85546875" style="99" customWidth="1"/>
    <col min="4931" max="4940" width="0.85546875" style="99"/>
    <col min="4941" max="4942" width="0.85546875" style="99" customWidth="1"/>
    <col min="4943" max="5181" width="0.85546875" style="99"/>
    <col min="5182" max="5182" width="0.85546875" style="99" customWidth="1"/>
    <col min="5183" max="5185" width="0.85546875" style="99"/>
    <col min="5186" max="5186" width="0.85546875" style="99" customWidth="1"/>
    <col min="5187" max="5196" width="0.85546875" style="99"/>
    <col min="5197" max="5198" width="0.85546875" style="99" customWidth="1"/>
    <col min="5199" max="5437" width="0.85546875" style="99"/>
    <col min="5438" max="5438" width="0.85546875" style="99" customWidth="1"/>
    <col min="5439" max="5441" width="0.85546875" style="99"/>
    <col min="5442" max="5442" width="0.85546875" style="99" customWidth="1"/>
    <col min="5443" max="5452" width="0.85546875" style="99"/>
    <col min="5453" max="5454" width="0.85546875" style="99" customWidth="1"/>
    <col min="5455" max="5693" width="0.85546875" style="99"/>
    <col min="5694" max="5694" width="0.85546875" style="99" customWidth="1"/>
    <col min="5695" max="5697" width="0.85546875" style="99"/>
    <col min="5698" max="5698" width="0.85546875" style="99" customWidth="1"/>
    <col min="5699" max="5708" width="0.85546875" style="99"/>
    <col min="5709" max="5710" width="0.85546875" style="99" customWidth="1"/>
    <col min="5711" max="5949" width="0.85546875" style="99"/>
    <col min="5950" max="5950" width="0.85546875" style="99" customWidth="1"/>
    <col min="5951" max="5953" width="0.85546875" style="99"/>
    <col min="5954" max="5954" width="0.85546875" style="99" customWidth="1"/>
    <col min="5955" max="5964" width="0.85546875" style="99"/>
    <col min="5965" max="5966" width="0.85546875" style="99" customWidth="1"/>
    <col min="5967" max="6205" width="0.85546875" style="99"/>
    <col min="6206" max="6206" width="0.85546875" style="99" customWidth="1"/>
    <col min="6207" max="6209" width="0.85546875" style="99"/>
    <col min="6210" max="6210" width="0.85546875" style="99" customWidth="1"/>
    <col min="6211" max="6220" width="0.85546875" style="99"/>
    <col min="6221" max="6222" width="0.85546875" style="99" customWidth="1"/>
    <col min="6223" max="6461" width="0.85546875" style="99"/>
    <col min="6462" max="6462" width="0.85546875" style="99" customWidth="1"/>
    <col min="6463" max="6465" width="0.85546875" style="99"/>
    <col min="6466" max="6466" width="0.85546875" style="99" customWidth="1"/>
    <col min="6467" max="6476" width="0.85546875" style="99"/>
    <col min="6477" max="6478" width="0.85546875" style="99" customWidth="1"/>
    <col min="6479" max="6717" width="0.85546875" style="99"/>
    <col min="6718" max="6718" width="0.85546875" style="99" customWidth="1"/>
    <col min="6719" max="6721" width="0.85546875" style="99"/>
    <col min="6722" max="6722" width="0.85546875" style="99" customWidth="1"/>
    <col min="6723" max="6732" width="0.85546875" style="99"/>
    <col min="6733" max="6734" width="0.85546875" style="99" customWidth="1"/>
    <col min="6735" max="6973" width="0.85546875" style="99"/>
    <col min="6974" max="6974" width="0.85546875" style="99" customWidth="1"/>
    <col min="6975" max="6977" width="0.85546875" style="99"/>
    <col min="6978" max="6978" width="0.85546875" style="99" customWidth="1"/>
    <col min="6979" max="6988" width="0.85546875" style="99"/>
    <col min="6989" max="6990" width="0.85546875" style="99" customWidth="1"/>
    <col min="6991" max="7229" width="0.85546875" style="99"/>
    <col min="7230" max="7230" width="0.85546875" style="99" customWidth="1"/>
    <col min="7231" max="7233" width="0.85546875" style="99"/>
    <col min="7234" max="7234" width="0.85546875" style="99" customWidth="1"/>
    <col min="7235" max="7244" width="0.85546875" style="99"/>
    <col min="7245" max="7246" width="0.85546875" style="99" customWidth="1"/>
    <col min="7247" max="7485" width="0.85546875" style="99"/>
    <col min="7486" max="7486" width="0.85546875" style="99" customWidth="1"/>
    <col min="7487" max="7489" width="0.85546875" style="99"/>
    <col min="7490" max="7490" width="0.85546875" style="99" customWidth="1"/>
    <col min="7491" max="7500" width="0.85546875" style="99"/>
    <col min="7501" max="7502" width="0.85546875" style="99" customWidth="1"/>
    <col min="7503" max="7741" width="0.85546875" style="99"/>
    <col min="7742" max="7742" width="0.85546875" style="99" customWidth="1"/>
    <col min="7743" max="7745" width="0.85546875" style="99"/>
    <col min="7746" max="7746" width="0.85546875" style="99" customWidth="1"/>
    <col min="7747" max="7756" width="0.85546875" style="99"/>
    <col min="7757" max="7758" width="0.85546875" style="99" customWidth="1"/>
    <col min="7759" max="7997" width="0.85546875" style="99"/>
    <col min="7998" max="7998" width="0.85546875" style="99" customWidth="1"/>
    <col min="7999" max="8001" width="0.85546875" style="99"/>
    <col min="8002" max="8002" width="0.85546875" style="99" customWidth="1"/>
    <col min="8003" max="8012" width="0.85546875" style="99"/>
    <col min="8013" max="8014" width="0.85546875" style="99" customWidth="1"/>
    <col min="8015" max="8253" width="0.85546875" style="99"/>
    <col min="8254" max="8254" width="0.85546875" style="99" customWidth="1"/>
    <col min="8255" max="8257" width="0.85546875" style="99"/>
    <col min="8258" max="8258" width="0.85546875" style="99" customWidth="1"/>
    <col min="8259" max="8268" width="0.85546875" style="99"/>
    <col min="8269" max="8270" width="0.85546875" style="99" customWidth="1"/>
    <col min="8271" max="8509" width="0.85546875" style="99"/>
    <col min="8510" max="8510" width="0.85546875" style="99" customWidth="1"/>
    <col min="8511" max="8513" width="0.85546875" style="99"/>
    <col min="8514" max="8514" width="0.85546875" style="99" customWidth="1"/>
    <col min="8515" max="8524" width="0.85546875" style="99"/>
    <col min="8525" max="8526" width="0.85546875" style="99" customWidth="1"/>
    <col min="8527" max="8765" width="0.85546875" style="99"/>
    <col min="8766" max="8766" width="0.85546875" style="99" customWidth="1"/>
    <col min="8767" max="8769" width="0.85546875" style="99"/>
    <col min="8770" max="8770" width="0.85546875" style="99" customWidth="1"/>
    <col min="8771" max="8780" width="0.85546875" style="99"/>
    <col min="8781" max="8782" width="0.85546875" style="99" customWidth="1"/>
    <col min="8783" max="9021" width="0.85546875" style="99"/>
    <col min="9022" max="9022" width="0.85546875" style="99" customWidth="1"/>
    <col min="9023" max="9025" width="0.85546875" style="99"/>
    <col min="9026" max="9026" width="0.85546875" style="99" customWidth="1"/>
    <col min="9027" max="9036" width="0.85546875" style="99"/>
    <col min="9037" max="9038" width="0.85546875" style="99" customWidth="1"/>
    <col min="9039" max="9277" width="0.85546875" style="99"/>
    <col min="9278" max="9278" width="0.85546875" style="99" customWidth="1"/>
    <col min="9279" max="9281" width="0.85546875" style="99"/>
    <col min="9282" max="9282" width="0.85546875" style="99" customWidth="1"/>
    <col min="9283" max="9292" width="0.85546875" style="99"/>
    <col min="9293" max="9294" width="0.85546875" style="99" customWidth="1"/>
    <col min="9295" max="9533" width="0.85546875" style="99"/>
    <col min="9534" max="9534" width="0.85546875" style="99" customWidth="1"/>
    <col min="9535" max="9537" width="0.85546875" style="99"/>
    <col min="9538" max="9538" width="0.85546875" style="99" customWidth="1"/>
    <col min="9539" max="9548" width="0.85546875" style="99"/>
    <col min="9549" max="9550" width="0.85546875" style="99" customWidth="1"/>
    <col min="9551" max="9789" width="0.85546875" style="99"/>
    <col min="9790" max="9790" width="0.85546875" style="99" customWidth="1"/>
    <col min="9791" max="9793" width="0.85546875" style="99"/>
    <col min="9794" max="9794" width="0.85546875" style="99" customWidth="1"/>
    <col min="9795" max="9804" width="0.85546875" style="99"/>
    <col min="9805" max="9806" width="0.85546875" style="99" customWidth="1"/>
    <col min="9807" max="10045" width="0.85546875" style="99"/>
    <col min="10046" max="10046" width="0.85546875" style="99" customWidth="1"/>
    <col min="10047" max="10049" width="0.85546875" style="99"/>
    <col min="10050" max="10050" width="0.85546875" style="99" customWidth="1"/>
    <col min="10051" max="10060" width="0.85546875" style="99"/>
    <col min="10061" max="10062" width="0.85546875" style="99" customWidth="1"/>
    <col min="10063" max="10301" width="0.85546875" style="99"/>
    <col min="10302" max="10302" width="0.85546875" style="99" customWidth="1"/>
    <col min="10303" max="10305" width="0.85546875" style="99"/>
    <col min="10306" max="10306" width="0.85546875" style="99" customWidth="1"/>
    <col min="10307" max="10316" width="0.85546875" style="99"/>
    <col min="10317" max="10318" width="0.85546875" style="99" customWidth="1"/>
    <col min="10319" max="10557" width="0.85546875" style="99"/>
    <col min="10558" max="10558" width="0.85546875" style="99" customWidth="1"/>
    <col min="10559" max="10561" width="0.85546875" style="99"/>
    <col min="10562" max="10562" width="0.85546875" style="99" customWidth="1"/>
    <col min="10563" max="10572" width="0.85546875" style="99"/>
    <col min="10573" max="10574" width="0.85546875" style="99" customWidth="1"/>
    <col min="10575" max="10813" width="0.85546875" style="99"/>
    <col min="10814" max="10814" width="0.85546875" style="99" customWidth="1"/>
    <col min="10815" max="10817" width="0.85546875" style="99"/>
    <col min="10818" max="10818" width="0.85546875" style="99" customWidth="1"/>
    <col min="10819" max="10828" width="0.85546875" style="99"/>
    <col min="10829" max="10830" width="0.85546875" style="99" customWidth="1"/>
    <col min="10831" max="11069" width="0.85546875" style="99"/>
    <col min="11070" max="11070" width="0.85546875" style="99" customWidth="1"/>
    <col min="11071" max="11073" width="0.85546875" style="99"/>
    <col min="11074" max="11074" width="0.85546875" style="99" customWidth="1"/>
    <col min="11075" max="11084" width="0.85546875" style="99"/>
    <col min="11085" max="11086" width="0.85546875" style="99" customWidth="1"/>
    <col min="11087" max="11325" width="0.85546875" style="99"/>
    <col min="11326" max="11326" width="0.85546875" style="99" customWidth="1"/>
    <col min="11327" max="11329" width="0.85546875" style="99"/>
    <col min="11330" max="11330" width="0.85546875" style="99" customWidth="1"/>
    <col min="11331" max="11340" width="0.85546875" style="99"/>
    <col min="11341" max="11342" width="0.85546875" style="99" customWidth="1"/>
    <col min="11343" max="11581" width="0.85546875" style="99"/>
    <col min="11582" max="11582" width="0.85546875" style="99" customWidth="1"/>
    <col min="11583" max="11585" width="0.85546875" style="99"/>
    <col min="11586" max="11586" width="0.85546875" style="99" customWidth="1"/>
    <col min="11587" max="11596" width="0.85546875" style="99"/>
    <col min="11597" max="11598" width="0.85546875" style="99" customWidth="1"/>
    <col min="11599" max="11837" width="0.85546875" style="99"/>
    <col min="11838" max="11838" width="0.85546875" style="99" customWidth="1"/>
    <col min="11839" max="11841" width="0.85546875" style="99"/>
    <col min="11842" max="11842" width="0.85546875" style="99" customWidth="1"/>
    <col min="11843" max="11852" width="0.85546875" style="99"/>
    <col min="11853" max="11854" width="0.85546875" style="99" customWidth="1"/>
    <col min="11855" max="12093" width="0.85546875" style="99"/>
    <col min="12094" max="12094" width="0.85546875" style="99" customWidth="1"/>
    <col min="12095" max="12097" width="0.85546875" style="99"/>
    <col min="12098" max="12098" width="0.85546875" style="99" customWidth="1"/>
    <col min="12099" max="12108" width="0.85546875" style="99"/>
    <col min="12109" max="12110" width="0.85546875" style="99" customWidth="1"/>
    <col min="12111" max="12349" width="0.85546875" style="99"/>
    <col min="12350" max="12350" width="0.85546875" style="99" customWidth="1"/>
    <col min="12351" max="12353" width="0.85546875" style="99"/>
    <col min="12354" max="12354" width="0.85546875" style="99" customWidth="1"/>
    <col min="12355" max="12364" width="0.85546875" style="99"/>
    <col min="12365" max="12366" width="0.85546875" style="99" customWidth="1"/>
    <col min="12367" max="12605" width="0.85546875" style="99"/>
    <col min="12606" max="12606" width="0.85546875" style="99" customWidth="1"/>
    <col min="12607" max="12609" width="0.85546875" style="99"/>
    <col min="12610" max="12610" width="0.85546875" style="99" customWidth="1"/>
    <col min="12611" max="12620" width="0.85546875" style="99"/>
    <col min="12621" max="12622" width="0.85546875" style="99" customWidth="1"/>
    <col min="12623" max="12861" width="0.85546875" style="99"/>
    <col min="12862" max="12862" width="0.85546875" style="99" customWidth="1"/>
    <col min="12863" max="12865" width="0.85546875" style="99"/>
    <col min="12866" max="12866" width="0.85546875" style="99" customWidth="1"/>
    <col min="12867" max="12876" width="0.85546875" style="99"/>
    <col min="12877" max="12878" width="0.85546875" style="99" customWidth="1"/>
    <col min="12879" max="13117" width="0.85546875" style="99"/>
    <col min="13118" max="13118" width="0.85546875" style="99" customWidth="1"/>
    <col min="13119" max="13121" width="0.85546875" style="99"/>
    <col min="13122" max="13122" width="0.85546875" style="99" customWidth="1"/>
    <col min="13123" max="13132" width="0.85546875" style="99"/>
    <col min="13133" max="13134" width="0.85546875" style="99" customWidth="1"/>
    <col min="13135" max="13373" width="0.85546875" style="99"/>
    <col min="13374" max="13374" width="0.85546875" style="99" customWidth="1"/>
    <col min="13375" max="13377" width="0.85546875" style="99"/>
    <col min="13378" max="13378" width="0.85546875" style="99" customWidth="1"/>
    <col min="13379" max="13388" width="0.85546875" style="99"/>
    <col min="13389" max="13390" width="0.85546875" style="99" customWidth="1"/>
    <col min="13391" max="13629" width="0.85546875" style="99"/>
    <col min="13630" max="13630" width="0.85546875" style="99" customWidth="1"/>
    <col min="13631" max="13633" width="0.85546875" style="99"/>
    <col min="13634" max="13634" width="0.85546875" style="99" customWidth="1"/>
    <col min="13635" max="13644" width="0.85546875" style="99"/>
    <col min="13645" max="13646" width="0.85546875" style="99" customWidth="1"/>
    <col min="13647" max="13885" width="0.85546875" style="99"/>
    <col min="13886" max="13886" width="0.85546875" style="99" customWidth="1"/>
    <col min="13887" max="13889" width="0.85546875" style="99"/>
    <col min="13890" max="13890" width="0.85546875" style="99" customWidth="1"/>
    <col min="13891" max="13900" width="0.85546875" style="99"/>
    <col min="13901" max="13902" width="0.85546875" style="99" customWidth="1"/>
    <col min="13903" max="14141" width="0.85546875" style="99"/>
    <col min="14142" max="14142" width="0.85546875" style="99" customWidth="1"/>
    <col min="14143" max="14145" width="0.85546875" style="99"/>
    <col min="14146" max="14146" width="0.85546875" style="99" customWidth="1"/>
    <col min="14147" max="14156" width="0.85546875" style="99"/>
    <col min="14157" max="14158" width="0.85546875" style="99" customWidth="1"/>
    <col min="14159" max="14397" width="0.85546875" style="99"/>
    <col min="14398" max="14398" width="0.85546875" style="99" customWidth="1"/>
    <col min="14399" max="14401" width="0.85546875" style="99"/>
    <col min="14402" max="14402" width="0.85546875" style="99" customWidth="1"/>
    <col min="14403" max="14412" width="0.85546875" style="99"/>
    <col min="14413" max="14414" width="0.85546875" style="99" customWidth="1"/>
    <col min="14415" max="14653" width="0.85546875" style="99"/>
    <col min="14654" max="14654" width="0.85546875" style="99" customWidth="1"/>
    <col min="14655" max="14657" width="0.85546875" style="99"/>
    <col min="14658" max="14658" width="0.85546875" style="99" customWidth="1"/>
    <col min="14659" max="14668" width="0.85546875" style="99"/>
    <col min="14669" max="14670" width="0.85546875" style="99" customWidth="1"/>
    <col min="14671" max="14909" width="0.85546875" style="99"/>
    <col min="14910" max="14910" width="0.85546875" style="99" customWidth="1"/>
    <col min="14911" max="14913" width="0.85546875" style="99"/>
    <col min="14914" max="14914" width="0.85546875" style="99" customWidth="1"/>
    <col min="14915" max="14924" width="0.85546875" style="99"/>
    <col min="14925" max="14926" width="0.85546875" style="99" customWidth="1"/>
    <col min="14927" max="15165" width="0.85546875" style="99"/>
    <col min="15166" max="15166" width="0.85546875" style="99" customWidth="1"/>
    <col min="15167" max="15169" width="0.85546875" style="99"/>
    <col min="15170" max="15170" width="0.85546875" style="99" customWidth="1"/>
    <col min="15171" max="15180" width="0.85546875" style="99"/>
    <col min="15181" max="15182" width="0.85546875" style="99" customWidth="1"/>
    <col min="15183" max="15421" width="0.85546875" style="99"/>
    <col min="15422" max="15422" width="0.85546875" style="99" customWidth="1"/>
    <col min="15423" max="15425" width="0.85546875" style="99"/>
    <col min="15426" max="15426" width="0.85546875" style="99" customWidth="1"/>
    <col min="15427" max="15436" width="0.85546875" style="99"/>
    <col min="15437" max="15438" width="0.85546875" style="99" customWidth="1"/>
    <col min="15439" max="15677" width="0.85546875" style="99"/>
    <col min="15678" max="15678" width="0.85546875" style="99" customWidth="1"/>
    <col min="15679" max="15681" width="0.85546875" style="99"/>
    <col min="15682" max="15682" width="0.85546875" style="99" customWidth="1"/>
    <col min="15683" max="15692" width="0.85546875" style="99"/>
    <col min="15693" max="15694" width="0.85546875" style="99" customWidth="1"/>
    <col min="15695" max="15933" width="0.85546875" style="99"/>
    <col min="15934" max="15934" width="0.85546875" style="99" customWidth="1"/>
    <col min="15935" max="15937" width="0.85546875" style="99"/>
    <col min="15938" max="15938" width="0.85546875" style="99" customWidth="1"/>
    <col min="15939" max="15948" width="0.85546875" style="99"/>
    <col min="15949" max="15950" width="0.85546875" style="99" customWidth="1"/>
    <col min="15951" max="16189" width="0.85546875" style="99"/>
    <col min="16190" max="16190" width="0.85546875" style="99" customWidth="1"/>
    <col min="16191" max="16193" width="0.85546875" style="99"/>
    <col min="16194" max="16194" width="0.85546875" style="99" customWidth="1"/>
    <col min="16195" max="16204" width="0.85546875" style="99"/>
    <col min="16205" max="16206" width="0.85546875" style="99" customWidth="1"/>
    <col min="16207" max="16384" width="0.85546875" style="99"/>
  </cols>
  <sheetData>
    <row r="1" spans="1:165" s="19" customFormat="1" ht="15" customHeight="1">
      <c r="B1" s="556" t="s">
        <v>124</v>
      </c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  <c r="AS1" s="556"/>
      <c r="AT1" s="556"/>
      <c r="AU1" s="556"/>
      <c r="AV1" s="556"/>
      <c r="AW1" s="556"/>
      <c r="AX1" s="556"/>
      <c r="AY1" s="556"/>
      <c r="AZ1" s="556"/>
      <c r="BA1" s="556"/>
      <c r="BB1" s="556"/>
      <c r="BC1" s="556"/>
      <c r="BD1" s="556"/>
      <c r="BE1" s="556"/>
      <c r="BF1" s="556"/>
      <c r="BG1" s="556"/>
      <c r="BH1" s="556"/>
      <c r="BI1" s="556"/>
      <c r="BJ1" s="556"/>
      <c r="BK1" s="556"/>
      <c r="BL1" s="556"/>
      <c r="BM1" s="556"/>
      <c r="BN1" s="556"/>
      <c r="BO1" s="556"/>
      <c r="BP1" s="556"/>
      <c r="BQ1" s="556"/>
      <c r="BR1" s="556"/>
      <c r="BS1" s="556"/>
      <c r="BT1" s="556"/>
      <c r="BU1" s="556"/>
      <c r="BV1" s="556"/>
      <c r="BW1" s="556"/>
      <c r="BX1" s="556"/>
      <c r="BY1" s="556"/>
      <c r="BZ1" s="556"/>
      <c r="CA1" s="556"/>
      <c r="CB1" s="556"/>
      <c r="CC1" s="556"/>
      <c r="CD1" s="556"/>
      <c r="CE1" s="556"/>
      <c r="CF1" s="556"/>
      <c r="CG1" s="556"/>
      <c r="CH1" s="556"/>
      <c r="CI1" s="556"/>
      <c r="CJ1" s="556"/>
      <c r="CK1" s="556"/>
      <c r="CL1" s="556"/>
      <c r="CM1" s="556"/>
      <c r="CN1" s="556"/>
      <c r="CO1" s="556"/>
      <c r="CP1" s="556"/>
      <c r="CQ1" s="556"/>
      <c r="CR1" s="556"/>
      <c r="CS1" s="556"/>
      <c r="CT1" s="556"/>
      <c r="CU1" s="556"/>
      <c r="CV1" s="556"/>
      <c r="CW1" s="556"/>
      <c r="CX1" s="556"/>
      <c r="CY1" s="556"/>
      <c r="CZ1" s="556"/>
      <c r="DA1" s="556"/>
      <c r="DB1" s="556"/>
      <c r="DC1" s="556"/>
      <c r="DD1" s="556"/>
      <c r="DE1" s="556"/>
      <c r="DF1" s="556"/>
      <c r="DG1" s="556"/>
      <c r="DH1" s="556"/>
      <c r="DI1" s="556"/>
      <c r="DJ1" s="556"/>
      <c r="DK1" s="556"/>
      <c r="DL1" s="556"/>
      <c r="DM1" s="556"/>
      <c r="DN1" s="556"/>
      <c r="DO1" s="556"/>
      <c r="DP1" s="556"/>
      <c r="DQ1" s="556"/>
      <c r="DR1" s="556"/>
      <c r="DS1" s="556"/>
      <c r="DT1" s="556"/>
      <c r="DU1" s="556"/>
      <c r="DV1" s="556"/>
      <c r="DW1" s="556"/>
      <c r="DX1" s="556"/>
      <c r="DY1" s="556"/>
      <c r="DZ1" s="556"/>
      <c r="EA1" s="556"/>
      <c r="EB1" s="556"/>
      <c r="EC1" s="556"/>
      <c r="ED1" s="556"/>
      <c r="EE1" s="556"/>
      <c r="EF1" s="556"/>
      <c r="EG1" s="556"/>
      <c r="EH1" s="556"/>
      <c r="EI1" s="556"/>
      <c r="EJ1" s="556"/>
      <c r="EK1" s="556"/>
      <c r="EL1" s="556"/>
      <c r="EM1" s="556"/>
      <c r="EN1" s="556"/>
      <c r="EO1" s="556"/>
      <c r="EP1" s="556"/>
      <c r="EQ1" s="556"/>
      <c r="ER1" s="556"/>
      <c r="ES1" s="556"/>
      <c r="ET1" s="556"/>
      <c r="EU1" s="556"/>
      <c r="EV1" s="556"/>
      <c r="EW1" s="556"/>
      <c r="EX1" s="556"/>
      <c r="EY1" s="556"/>
      <c r="EZ1" s="556"/>
      <c r="FA1" s="556"/>
      <c r="FB1" s="556"/>
      <c r="FC1" s="556"/>
      <c r="FD1" s="556"/>
      <c r="FE1" s="556"/>
    </row>
    <row r="3" spans="1:165" ht="11.25" customHeight="1">
      <c r="A3" s="557" t="s">
        <v>125</v>
      </c>
      <c r="B3" s="557"/>
      <c r="C3" s="557"/>
      <c r="D3" s="557"/>
      <c r="E3" s="557"/>
      <c r="F3" s="557"/>
      <c r="G3" s="557"/>
      <c r="H3" s="558"/>
      <c r="I3" s="563" t="s">
        <v>0</v>
      </c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63"/>
      <c r="AQ3" s="563"/>
      <c r="AR3" s="563"/>
      <c r="AS3" s="563"/>
      <c r="AT3" s="563"/>
      <c r="AU3" s="563"/>
      <c r="AV3" s="563"/>
      <c r="AW3" s="563"/>
      <c r="AX3" s="563"/>
      <c r="AY3" s="563"/>
      <c r="AZ3" s="563"/>
      <c r="BA3" s="563"/>
      <c r="BB3" s="563"/>
      <c r="BC3" s="563"/>
      <c r="BD3" s="563"/>
      <c r="BE3" s="563"/>
      <c r="BF3" s="563"/>
      <c r="BG3" s="563"/>
      <c r="BH3" s="563"/>
      <c r="BI3" s="563"/>
      <c r="BJ3" s="563"/>
      <c r="BK3" s="563"/>
      <c r="BL3" s="563"/>
      <c r="BM3" s="563"/>
      <c r="BN3" s="563"/>
      <c r="BO3" s="563"/>
      <c r="BP3" s="563"/>
      <c r="BQ3" s="563"/>
      <c r="BR3" s="563"/>
      <c r="BS3" s="563"/>
      <c r="BT3" s="563"/>
      <c r="BU3" s="563"/>
      <c r="BV3" s="563"/>
      <c r="BW3" s="563"/>
      <c r="BX3" s="563"/>
      <c r="BY3" s="563"/>
      <c r="BZ3" s="563"/>
      <c r="CA3" s="563"/>
      <c r="CB3" s="563"/>
      <c r="CC3" s="563"/>
      <c r="CD3" s="563"/>
      <c r="CE3" s="563"/>
      <c r="CF3" s="563"/>
      <c r="CG3" s="563"/>
      <c r="CH3" s="563"/>
      <c r="CI3" s="563"/>
      <c r="CJ3" s="563"/>
      <c r="CK3" s="563"/>
      <c r="CL3" s="563"/>
      <c r="CM3" s="564"/>
      <c r="CN3" s="569" t="s">
        <v>126</v>
      </c>
      <c r="CO3" s="557"/>
      <c r="CP3" s="557"/>
      <c r="CQ3" s="557"/>
      <c r="CR3" s="557"/>
      <c r="CS3" s="557"/>
      <c r="CT3" s="557"/>
      <c r="CU3" s="558"/>
      <c r="CV3" s="569" t="s">
        <v>127</v>
      </c>
      <c r="CW3" s="557"/>
      <c r="CX3" s="557"/>
      <c r="CY3" s="557"/>
      <c r="CZ3" s="557"/>
      <c r="DA3" s="557"/>
      <c r="DB3" s="557"/>
      <c r="DC3" s="557"/>
      <c r="DD3" s="557"/>
      <c r="DE3" s="558"/>
      <c r="DF3" s="582" t="s">
        <v>376</v>
      </c>
      <c r="DG3" s="572" t="s">
        <v>4</v>
      </c>
      <c r="DH3" s="573"/>
      <c r="DI3" s="573"/>
      <c r="DJ3" s="573"/>
      <c r="DK3" s="573"/>
      <c r="DL3" s="573"/>
      <c r="DM3" s="573"/>
      <c r="DN3" s="573"/>
      <c r="DO3" s="573"/>
      <c r="DP3" s="573"/>
      <c r="DQ3" s="573"/>
      <c r="DR3" s="573"/>
      <c r="DS3" s="573"/>
      <c r="DT3" s="573"/>
      <c r="DU3" s="573"/>
      <c r="DV3" s="573"/>
      <c r="DW3" s="573"/>
      <c r="DX3" s="573"/>
      <c r="DY3" s="573"/>
      <c r="DZ3" s="573"/>
      <c r="EA3" s="573"/>
      <c r="EB3" s="573"/>
      <c r="EC3" s="573"/>
      <c r="ED3" s="573"/>
      <c r="EE3" s="573"/>
      <c r="EF3" s="573"/>
      <c r="EG3" s="573"/>
      <c r="EH3" s="573"/>
      <c r="EI3" s="573"/>
      <c r="EJ3" s="573"/>
      <c r="EK3" s="573"/>
      <c r="EL3" s="573"/>
      <c r="EM3" s="573"/>
      <c r="EN3" s="573"/>
      <c r="EO3" s="573"/>
      <c r="EP3" s="573"/>
      <c r="EQ3" s="573"/>
      <c r="ER3" s="573"/>
      <c r="ES3" s="573"/>
      <c r="ET3" s="573"/>
      <c r="EU3" s="573"/>
      <c r="EV3" s="573"/>
      <c r="EW3" s="573"/>
      <c r="EX3" s="573"/>
      <c r="EY3" s="573"/>
      <c r="EZ3" s="573"/>
      <c r="FA3" s="573"/>
      <c r="FB3" s="573"/>
      <c r="FC3" s="573"/>
      <c r="FD3" s="573"/>
      <c r="FE3" s="573"/>
      <c r="FF3" s="573"/>
    </row>
    <row r="4" spans="1:165" ht="11.25" customHeight="1">
      <c r="A4" s="559"/>
      <c r="B4" s="559"/>
      <c r="C4" s="559"/>
      <c r="D4" s="559"/>
      <c r="E4" s="559"/>
      <c r="F4" s="559"/>
      <c r="G4" s="559"/>
      <c r="H4" s="560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  <c r="AM4" s="565"/>
      <c r="AN4" s="565"/>
      <c r="AO4" s="565"/>
      <c r="AP4" s="565"/>
      <c r="AQ4" s="565"/>
      <c r="AR4" s="565"/>
      <c r="AS4" s="565"/>
      <c r="AT4" s="565"/>
      <c r="AU4" s="565"/>
      <c r="AV4" s="565"/>
      <c r="AW4" s="565"/>
      <c r="AX4" s="565"/>
      <c r="AY4" s="565"/>
      <c r="AZ4" s="565"/>
      <c r="BA4" s="565"/>
      <c r="BB4" s="565"/>
      <c r="BC4" s="565"/>
      <c r="BD4" s="565"/>
      <c r="BE4" s="565"/>
      <c r="BF4" s="565"/>
      <c r="BG4" s="565"/>
      <c r="BH4" s="565"/>
      <c r="BI4" s="565"/>
      <c r="BJ4" s="565"/>
      <c r="BK4" s="565"/>
      <c r="BL4" s="565"/>
      <c r="BM4" s="565"/>
      <c r="BN4" s="565"/>
      <c r="BO4" s="565"/>
      <c r="BP4" s="565"/>
      <c r="BQ4" s="565"/>
      <c r="BR4" s="565"/>
      <c r="BS4" s="565"/>
      <c r="BT4" s="565"/>
      <c r="BU4" s="565"/>
      <c r="BV4" s="565"/>
      <c r="BW4" s="565"/>
      <c r="BX4" s="565"/>
      <c r="BY4" s="565"/>
      <c r="BZ4" s="565"/>
      <c r="CA4" s="565"/>
      <c r="CB4" s="565"/>
      <c r="CC4" s="565"/>
      <c r="CD4" s="565"/>
      <c r="CE4" s="565"/>
      <c r="CF4" s="565"/>
      <c r="CG4" s="565"/>
      <c r="CH4" s="565"/>
      <c r="CI4" s="565"/>
      <c r="CJ4" s="565"/>
      <c r="CK4" s="565"/>
      <c r="CL4" s="565"/>
      <c r="CM4" s="566"/>
      <c r="CN4" s="570"/>
      <c r="CO4" s="559"/>
      <c r="CP4" s="559"/>
      <c r="CQ4" s="559"/>
      <c r="CR4" s="559"/>
      <c r="CS4" s="559"/>
      <c r="CT4" s="559"/>
      <c r="CU4" s="560"/>
      <c r="CV4" s="570"/>
      <c r="CW4" s="559"/>
      <c r="CX4" s="559"/>
      <c r="CY4" s="559"/>
      <c r="CZ4" s="559"/>
      <c r="DA4" s="559"/>
      <c r="DB4" s="559"/>
      <c r="DC4" s="559"/>
      <c r="DD4" s="559"/>
      <c r="DE4" s="560"/>
      <c r="DF4" s="583"/>
      <c r="DG4" s="574" t="s">
        <v>5</v>
      </c>
      <c r="DH4" s="575"/>
      <c r="DI4" s="575"/>
      <c r="DJ4" s="575"/>
      <c r="DK4" s="575"/>
      <c r="DL4" s="575"/>
      <c r="DM4" s="576" t="s">
        <v>198</v>
      </c>
      <c r="DN4" s="576"/>
      <c r="DO4" s="576"/>
      <c r="DP4" s="577" t="s">
        <v>6</v>
      </c>
      <c r="DQ4" s="577"/>
      <c r="DR4" s="577"/>
      <c r="DS4" s="578"/>
      <c r="DT4" s="574" t="s">
        <v>5</v>
      </c>
      <c r="DU4" s="575"/>
      <c r="DV4" s="575"/>
      <c r="DW4" s="575"/>
      <c r="DX4" s="575"/>
      <c r="DY4" s="575"/>
      <c r="DZ4" s="576" t="s">
        <v>199</v>
      </c>
      <c r="EA4" s="576"/>
      <c r="EB4" s="576"/>
      <c r="EC4" s="577" t="s">
        <v>6</v>
      </c>
      <c r="ED4" s="577"/>
      <c r="EE4" s="577"/>
      <c r="EF4" s="578"/>
      <c r="EG4" s="574" t="s">
        <v>5</v>
      </c>
      <c r="EH4" s="575"/>
      <c r="EI4" s="575"/>
      <c r="EJ4" s="575"/>
      <c r="EK4" s="575"/>
      <c r="EL4" s="575"/>
      <c r="EM4" s="576" t="s">
        <v>382</v>
      </c>
      <c r="EN4" s="576"/>
      <c r="EO4" s="576"/>
      <c r="EP4" s="577" t="s">
        <v>6</v>
      </c>
      <c r="EQ4" s="577"/>
      <c r="ER4" s="577"/>
      <c r="ES4" s="578"/>
      <c r="ET4" s="569" t="s">
        <v>7</v>
      </c>
      <c r="EU4" s="557"/>
      <c r="EV4" s="557"/>
      <c r="EW4" s="557"/>
      <c r="EX4" s="557"/>
      <c r="EY4" s="557"/>
      <c r="EZ4" s="557"/>
      <c r="FA4" s="557"/>
      <c r="FB4" s="557"/>
      <c r="FC4" s="557"/>
      <c r="FD4" s="557"/>
      <c r="FE4" s="557"/>
      <c r="FF4" s="557"/>
    </row>
    <row r="5" spans="1:165" ht="68.25" customHeight="1">
      <c r="A5" s="561"/>
      <c r="B5" s="561"/>
      <c r="C5" s="561"/>
      <c r="D5" s="561"/>
      <c r="E5" s="561"/>
      <c r="F5" s="561"/>
      <c r="G5" s="561"/>
      <c r="H5" s="562"/>
      <c r="I5" s="567"/>
      <c r="J5" s="567"/>
      <c r="K5" s="567"/>
      <c r="L5" s="567"/>
      <c r="M5" s="567"/>
      <c r="N5" s="567"/>
      <c r="O5" s="567"/>
      <c r="P5" s="567"/>
      <c r="Q5" s="567"/>
      <c r="R5" s="567"/>
      <c r="S5" s="567"/>
      <c r="T5" s="567"/>
      <c r="U5" s="567"/>
      <c r="V5" s="567"/>
      <c r="W5" s="567"/>
      <c r="X5" s="567"/>
      <c r="Y5" s="567"/>
      <c r="Z5" s="567"/>
      <c r="AA5" s="567"/>
      <c r="AB5" s="567"/>
      <c r="AC5" s="567"/>
      <c r="AD5" s="567"/>
      <c r="AE5" s="567"/>
      <c r="AF5" s="567"/>
      <c r="AG5" s="567"/>
      <c r="AH5" s="567"/>
      <c r="AI5" s="567"/>
      <c r="AJ5" s="567"/>
      <c r="AK5" s="567"/>
      <c r="AL5" s="567"/>
      <c r="AM5" s="567"/>
      <c r="AN5" s="567"/>
      <c r="AO5" s="567"/>
      <c r="AP5" s="567"/>
      <c r="AQ5" s="567"/>
      <c r="AR5" s="567"/>
      <c r="AS5" s="567"/>
      <c r="AT5" s="567"/>
      <c r="AU5" s="567"/>
      <c r="AV5" s="567"/>
      <c r="AW5" s="567"/>
      <c r="AX5" s="567"/>
      <c r="AY5" s="567"/>
      <c r="AZ5" s="567"/>
      <c r="BA5" s="567"/>
      <c r="BB5" s="567"/>
      <c r="BC5" s="567"/>
      <c r="BD5" s="567"/>
      <c r="BE5" s="567"/>
      <c r="BF5" s="567"/>
      <c r="BG5" s="567"/>
      <c r="BH5" s="567"/>
      <c r="BI5" s="567"/>
      <c r="BJ5" s="567"/>
      <c r="BK5" s="567"/>
      <c r="BL5" s="567"/>
      <c r="BM5" s="567"/>
      <c r="BN5" s="567"/>
      <c r="BO5" s="567"/>
      <c r="BP5" s="567"/>
      <c r="BQ5" s="567"/>
      <c r="BR5" s="567"/>
      <c r="BS5" s="567"/>
      <c r="BT5" s="567"/>
      <c r="BU5" s="567"/>
      <c r="BV5" s="567"/>
      <c r="BW5" s="567"/>
      <c r="BX5" s="567"/>
      <c r="BY5" s="567"/>
      <c r="BZ5" s="567"/>
      <c r="CA5" s="567"/>
      <c r="CB5" s="567"/>
      <c r="CC5" s="567"/>
      <c r="CD5" s="567"/>
      <c r="CE5" s="567"/>
      <c r="CF5" s="567"/>
      <c r="CG5" s="567"/>
      <c r="CH5" s="567"/>
      <c r="CI5" s="567"/>
      <c r="CJ5" s="567"/>
      <c r="CK5" s="567"/>
      <c r="CL5" s="567"/>
      <c r="CM5" s="568"/>
      <c r="CN5" s="571"/>
      <c r="CO5" s="561"/>
      <c r="CP5" s="561"/>
      <c r="CQ5" s="561"/>
      <c r="CR5" s="561"/>
      <c r="CS5" s="561"/>
      <c r="CT5" s="561"/>
      <c r="CU5" s="562"/>
      <c r="CV5" s="571"/>
      <c r="CW5" s="561"/>
      <c r="CX5" s="561"/>
      <c r="CY5" s="561"/>
      <c r="CZ5" s="561"/>
      <c r="DA5" s="561"/>
      <c r="DB5" s="561"/>
      <c r="DC5" s="561"/>
      <c r="DD5" s="561"/>
      <c r="DE5" s="562"/>
      <c r="DF5" s="584"/>
      <c r="DG5" s="579" t="s">
        <v>128</v>
      </c>
      <c r="DH5" s="580"/>
      <c r="DI5" s="580"/>
      <c r="DJ5" s="580"/>
      <c r="DK5" s="580"/>
      <c r="DL5" s="580"/>
      <c r="DM5" s="580"/>
      <c r="DN5" s="580"/>
      <c r="DO5" s="580"/>
      <c r="DP5" s="580"/>
      <c r="DQ5" s="580"/>
      <c r="DR5" s="580"/>
      <c r="DS5" s="581"/>
      <c r="DT5" s="579" t="s">
        <v>129</v>
      </c>
      <c r="DU5" s="580"/>
      <c r="DV5" s="580"/>
      <c r="DW5" s="580"/>
      <c r="DX5" s="580"/>
      <c r="DY5" s="580"/>
      <c r="DZ5" s="580"/>
      <c r="EA5" s="580"/>
      <c r="EB5" s="580"/>
      <c r="EC5" s="580"/>
      <c r="ED5" s="580"/>
      <c r="EE5" s="580"/>
      <c r="EF5" s="581"/>
      <c r="EG5" s="579" t="s">
        <v>130</v>
      </c>
      <c r="EH5" s="580"/>
      <c r="EI5" s="580"/>
      <c r="EJ5" s="580"/>
      <c r="EK5" s="580"/>
      <c r="EL5" s="580"/>
      <c r="EM5" s="580"/>
      <c r="EN5" s="580"/>
      <c r="EO5" s="580"/>
      <c r="EP5" s="580"/>
      <c r="EQ5" s="580"/>
      <c r="ER5" s="580"/>
      <c r="ES5" s="581"/>
      <c r="ET5" s="571"/>
      <c r="EU5" s="561"/>
      <c r="EV5" s="561"/>
      <c r="EW5" s="561"/>
      <c r="EX5" s="561"/>
      <c r="EY5" s="561"/>
      <c r="EZ5" s="561"/>
      <c r="FA5" s="561"/>
      <c r="FB5" s="561"/>
      <c r="FC5" s="561"/>
      <c r="FD5" s="561"/>
      <c r="FE5" s="561"/>
      <c r="FF5" s="561"/>
    </row>
    <row r="6" spans="1:165" ht="12" thickBot="1">
      <c r="A6" s="585" t="s">
        <v>11</v>
      </c>
      <c r="B6" s="585"/>
      <c r="C6" s="585"/>
      <c r="D6" s="585"/>
      <c r="E6" s="585"/>
      <c r="F6" s="585"/>
      <c r="G6" s="585"/>
      <c r="H6" s="586"/>
      <c r="I6" s="585" t="s">
        <v>12</v>
      </c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5"/>
      <c r="AC6" s="585"/>
      <c r="AD6" s="585"/>
      <c r="AE6" s="585"/>
      <c r="AF6" s="585"/>
      <c r="AG6" s="585"/>
      <c r="AH6" s="585"/>
      <c r="AI6" s="585"/>
      <c r="AJ6" s="585"/>
      <c r="AK6" s="585"/>
      <c r="AL6" s="585"/>
      <c r="AM6" s="585"/>
      <c r="AN6" s="585"/>
      <c r="AO6" s="585"/>
      <c r="AP6" s="585"/>
      <c r="AQ6" s="585"/>
      <c r="AR6" s="585"/>
      <c r="AS6" s="585"/>
      <c r="AT6" s="585"/>
      <c r="AU6" s="585"/>
      <c r="AV6" s="585"/>
      <c r="AW6" s="585"/>
      <c r="AX6" s="585"/>
      <c r="AY6" s="585"/>
      <c r="AZ6" s="585"/>
      <c r="BA6" s="585"/>
      <c r="BB6" s="585"/>
      <c r="BC6" s="585"/>
      <c r="BD6" s="585"/>
      <c r="BE6" s="585"/>
      <c r="BF6" s="585"/>
      <c r="BG6" s="585"/>
      <c r="BH6" s="585"/>
      <c r="BI6" s="585"/>
      <c r="BJ6" s="585"/>
      <c r="BK6" s="585"/>
      <c r="BL6" s="585"/>
      <c r="BM6" s="585"/>
      <c r="BN6" s="585"/>
      <c r="BO6" s="585"/>
      <c r="BP6" s="585"/>
      <c r="BQ6" s="585"/>
      <c r="BR6" s="585"/>
      <c r="BS6" s="585"/>
      <c r="BT6" s="585"/>
      <c r="BU6" s="585"/>
      <c r="BV6" s="585"/>
      <c r="BW6" s="585"/>
      <c r="BX6" s="585"/>
      <c r="BY6" s="585"/>
      <c r="BZ6" s="585"/>
      <c r="CA6" s="585"/>
      <c r="CB6" s="585"/>
      <c r="CC6" s="585"/>
      <c r="CD6" s="585"/>
      <c r="CE6" s="585"/>
      <c r="CF6" s="585"/>
      <c r="CG6" s="585"/>
      <c r="CH6" s="585"/>
      <c r="CI6" s="585"/>
      <c r="CJ6" s="585"/>
      <c r="CK6" s="585"/>
      <c r="CL6" s="585"/>
      <c r="CM6" s="586"/>
      <c r="CN6" s="587" t="s">
        <v>13</v>
      </c>
      <c r="CO6" s="588"/>
      <c r="CP6" s="588"/>
      <c r="CQ6" s="588"/>
      <c r="CR6" s="588"/>
      <c r="CS6" s="588"/>
      <c r="CT6" s="588"/>
      <c r="CU6" s="589"/>
      <c r="CV6" s="587" t="s">
        <v>14</v>
      </c>
      <c r="CW6" s="588"/>
      <c r="CX6" s="588"/>
      <c r="CY6" s="588"/>
      <c r="CZ6" s="588"/>
      <c r="DA6" s="588"/>
      <c r="DB6" s="588"/>
      <c r="DC6" s="588"/>
      <c r="DD6" s="588"/>
      <c r="DE6" s="589"/>
      <c r="DF6" s="284"/>
      <c r="DG6" s="587" t="s">
        <v>15</v>
      </c>
      <c r="DH6" s="588"/>
      <c r="DI6" s="588"/>
      <c r="DJ6" s="588"/>
      <c r="DK6" s="588"/>
      <c r="DL6" s="588"/>
      <c r="DM6" s="588"/>
      <c r="DN6" s="588"/>
      <c r="DO6" s="588"/>
      <c r="DP6" s="588"/>
      <c r="DQ6" s="588"/>
      <c r="DR6" s="588"/>
      <c r="DS6" s="589"/>
      <c r="DT6" s="587" t="s">
        <v>16</v>
      </c>
      <c r="DU6" s="588"/>
      <c r="DV6" s="588"/>
      <c r="DW6" s="588"/>
      <c r="DX6" s="588"/>
      <c r="DY6" s="588"/>
      <c r="DZ6" s="588"/>
      <c r="EA6" s="588"/>
      <c r="EB6" s="588"/>
      <c r="EC6" s="588"/>
      <c r="ED6" s="588"/>
      <c r="EE6" s="588"/>
      <c r="EF6" s="589"/>
      <c r="EG6" s="587" t="s">
        <v>17</v>
      </c>
      <c r="EH6" s="588"/>
      <c r="EI6" s="588"/>
      <c r="EJ6" s="588"/>
      <c r="EK6" s="588"/>
      <c r="EL6" s="588"/>
      <c r="EM6" s="588"/>
      <c r="EN6" s="588"/>
      <c r="EO6" s="588"/>
      <c r="EP6" s="588"/>
      <c r="EQ6" s="588"/>
      <c r="ER6" s="588"/>
      <c r="ES6" s="589"/>
      <c r="ET6" s="587" t="s">
        <v>18</v>
      </c>
      <c r="EU6" s="588"/>
      <c r="EV6" s="588"/>
      <c r="EW6" s="588"/>
      <c r="EX6" s="588"/>
      <c r="EY6" s="588"/>
      <c r="EZ6" s="588"/>
      <c r="FA6" s="588"/>
      <c r="FB6" s="588"/>
      <c r="FC6" s="588"/>
      <c r="FD6" s="588"/>
      <c r="FE6" s="588"/>
      <c r="FF6" s="588"/>
    </row>
    <row r="7" spans="1:165" ht="12.75" customHeight="1">
      <c r="A7" s="590">
        <v>1</v>
      </c>
      <c r="B7" s="590"/>
      <c r="C7" s="590"/>
      <c r="D7" s="590"/>
      <c r="E7" s="590"/>
      <c r="F7" s="590"/>
      <c r="G7" s="590"/>
      <c r="H7" s="591"/>
      <c r="I7" s="592" t="s">
        <v>131</v>
      </c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3"/>
      <c r="AH7" s="593"/>
      <c r="AI7" s="593"/>
      <c r="AJ7" s="593"/>
      <c r="AK7" s="593"/>
      <c r="AL7" s="593"/>
      <c r="AM7" s="593"/>
      <c r="AN7" s="593"/>
      <c r="AO7" s="593"/>
      <c r="AP7" s="593"/>
      <c r="AQ7" s="593"/>
      <c r="AR7" s="593"/>
      <c r="AS7" s="593"/>
      <c r="AT7" s="593"/>
      <c r="AU7" s="593"/>
      <c r="AV7" s="593"/>
      <c r="AW7" s="593"/>
      <c r="AX7" s="593"/>
      <c r="AY7" s="593"/>
      <c r="AZ7" s="593"/>
      <c r="BA7" s="593"/>
      <c r="BB7" s="593"/>
      <c r="BC7" s="593"/>
      <c r="BD7" s="593"/>
      <c r="BE7" s="593"/>
      <c r="BF7" s="593"/>
      <c r="BG7" s="593"/>
      <c r="BH7" s="593"/>
      <c r="BI7" s="593"/>
      <c r="BJ7" s="593"/>
      <c r="BK7" s="593"/>
      <c r="BL7" s="593"/>
      <c r="BM7" s="593"/>
      <c r="BN7" s="593"/>
      <c r="BO7" s="593"/>
      <c r="BP7" s="593"/>
      <c r="BQ7" s="593"/>
      <c r="BR7" s="593"/>
      <c r="BS7" s="593"/>
      <c r="BT7" s="593"/>
      <c r="BU7" s="593"/>
      <c r="BV7" s="593"/>
      <c r="BW7" s="593"/>
      <c r="BX7" s="593"/>
      <c r="BY7" s="593"/>
      <c r="BZ7" s="593"/>
      <c r="CA7" s="593"/>
      <c r="CB7" s="593"/>
      <c r="CC7" s="593"/>
      <c r="CD7" s="593"/>
      <c r="CE7" s="593"/>
      <c r="CF7" s="593"/>
      <c r="CG7" s="593"/>
      <c r="CH7" s="593"/>
      <c r="CI7" s="593"/>
      <c r="CJ7" s="593"/>
      <c r="CK7" s="593"/>
      <c r="CL7" s="593"/>
      <c r="CM7" s="593"/>
      <c r="CN7" s="594" t="s">
        <v>132</v>
      </c>
      <c r="CO7" s="595"/>
      <c r="CP7" s="595"/>
      <c r="CQ7" s="595"/>
      <c r="CR7" s="595"/>
      <c r="CS7" s="595"/>
      <c r="CT7" s="595"/>
      <c r="CU7" s="596"/>
      <c r="CV7" s="597" t="s">
        <v>21</v>
      </c>
      <c r="CW7" s="598"/>
      <c r="CX7" s="598"/>
      <c r="CY7" s="598"/>
      <c r="CZ7" s="598"/>
      <c r="DA7" s="598"/>
      <c r="DB7" s="598"/>
      <c r="DC7" s="598"/>
      <c r="DD7" s="598"/>
      <c r="DE7" s="599"/>
      <c r="DF7" s="285"/>
      <c r="DG7" s="600">
        <f>DG8+DG10+DG14</f>
        <v>21291807.090000004</v>
      </c>
      <c r="DH7" s="601"/>
      <c r="DI7" s="601"/>
      <c r="DJ7" s="601"/>
      <c r="DK7" s="601"/>
      <c r="DL7" s="601"/>
      <c r="DM7" s="601"/>
      <c r="DN7" s="601"/>
      <c r="DO7" s="601"/>
      <c r="DP7" s="601"/>
      <c r="DQ7" s="601"/>
      <c r="DR7" s="601"/>
      <c r="DS7" s="602"/>
      <c r="DT7" s="600">
        <f t="shared" ref="DT7" si="0">DT8+DT10+DT14</f>
        <v>20541811.759999998</v>
      </c>
      <c r="DU7" s="601"/>
      <c r="DV7" s="601"/>
      <c r="DW7" s="601"/>
      <c r="DX7" s="601"/>
      <c r="DY7" s="601"/>
      <c r="DZ7" s="601"/>
      <c r="EA7" s="601"/>
      <c r="EB7" s="601"/>
      <c r="EC7" s="601"/>
      <c r="ED7" s="601"/>
      <c r="EE7" s="601"/>
      <c r="EF7" s="602"/>
      <c r="EG7" s="600">
        <f t="shared" ref="EG7" si="1">EG8+EG10+EG14</f>
        <v>22023509.759999998</v>
      </c>
      <c r="EH7" s="601"/>
      <c r="EI7" s="601"/>
      <c r="EJ7" s="601"/>
      <c r="EK7" s="601"/>
      <c r="EL7" s="601"/>
      <c r="EM7" s="601"/>
      <c r="EN7" s="601"/>
      <c r="EO7" s="601"/>
      <c r="EP7" s="601"/>
      <c r="EQ7" s="601"/>
      <c r="ER7" s="601"/>
      <c r="ES7" s="602"/>
      <c r="ET7" s="600">
        <f>ET8+ET9+ET10+ET14+ET35</f>
        <v>0</v>
      </c>
      <c r="EU7" s="601"/>
      <c r="EV7" s="601"/>
      <c r="EW7" s="601"/>
      <c r="EX7" s="601"/>
      <c r="EY7" s="601"/>
      <c r="EZ7" s="601"/>
      <c r="FA7" s="601"/>
      <c r="FB7" s="601"/>
      <c r="FC7" s="601"/>
      <c r="FD7" s="601"/>
      <c r="FE7" s="601"/>
      <c r="FF7" s="602"/>
      <c r="FI7" s="256"/>
    </row>
    <row r="8" spans="1:165" ht="87.75" customHeight="1">
      <c r="A8" s="539" t="s">
        <v>133</v>
      </c>
      <c r="B8" s="539"/>
      <c r="C8" s="539"/>
      <c r="D8" s="539"/>
      <c r="E8" s="539"/>
      <c r="F8" s="539"/>
      <c r="G8" s="539"/>
      <c r="H8" s="540"/>
      <c r="I8" s="548" t="s">
        <v>134</v>
      </c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555"/>
      <c r="AH8" s="555"/>
      <c r="AI8" s="555"/>
      <c r="AJ8" s="555"/>
      <c r="AK8" s="555"/>
      <c r="AL8" s="555"/>
      <c r="AM8" s="555"/>
      <c r="AN8" s="555"/>
      <c r="AO8" s="555"/>
      <c r="AP8" s="555"/>
      <c r="AQ8" s="555"/>
      <c r="AR8" s="555"/>
      <c r="AS8" s="555"/>
      <c r="AT8" s="555"/>
      <c r="AU8" s="555"/>
      <c r="AV8" s="555"/>
      <c r="AW8" s="555"/>
      <c r="AX8" s="555"/>
      <c r="AY8" s="555"/>
      <c r="AZ8" s="555"/>
      <c r="BA8" s="555"/>
      <c r="BB8" s="555"/>
      <c r="BC8" s="555"/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43" t="s">
        <v>135</v>
      </c>
      <c r="CO8" s="539"/>
      <c r="CP8" s="539"/>
      <c r="CQ8" s="539"/>
      <c r="CR8" s="539"/>
      <c r="CS8" s="539"/>
      <c r="CT8" s="539"/>
      <c r="CU8" s="540"/>
      <c r="CV8" s="544" t="s">
        <v>21</v>
      </c>
      <c r="CW8" s="539"/>
      <c r="CX8" s="539"/>
      <c r="CY8" s="539"/>
      <c r="CZ8" s="539"/>
      <c r="DA8" s="539"/>
      <c r="DB8" s="539"/>
      <c r="DC8" s="539"/>
      <c r="DD8" s="539"/>
      <c r="DE8" s="540"/>
      <c r="DF8" s="286"/>
      <c r="DG8" s="551"/>
      <c r="DH8" s="552"/>
      <c r="DI8" s="552"/>
      <c r="DJ8" s="552"/>
      <c r="DK8" s="552"/>
      <c r="DL8" s="552"/>
      <c r="DM8" s="552"/>
      <c r="DN8" s="552"/>
      <c r="DO8" s="552"/>
      <c r="DP8" s="552"/>
      <c r="DQ8" s="552"/>
      <c r="DR8" s="552"/>
      <c r="DS8" s="553"/>
      <c r="DT8" s="551"/>
      <c r="DU8" s="552"/>
      <c r="DV8" s="552"/>
      <c r="DW8" s="552"/>
      <c r="DX8" s="552"/>
      <c r="DY8" s="552"/>
      <c r="DZ8" s="552"/>
      <c r="EA8" s="552"/>
      <c r="EB8" s="552"/>
      <c r="EC8" s="552"/>
      <c r="ED8" s="552"/>
      <c r="EE8" s="552"/>
      <c r="EF8" s="553"/>
      <c r="EG8" s="551"/>
      <c r="EH8" s="552"/>
      <c r="EI8" s="552"/>
      <c r="EJ8" s="552"/>
      <c r="EK8" s="552"/>
      <c r="EL8" s="552"/>
      <c r="EM8" s="552"/>
      <c r="EN8" s="552"/>
      <c r="EO8" s="552"/>
      <c r="EP8" s="552"/>
      <c r="EQ8" s="552"/>
      <c r="ER8" s="552"/>
      <c r="ES8" s="553"/>
      <c r="ET8" s="551"/>
      <c r="EU8" s="552"/>
      <c r="EV8" s="552"/>
      <c r="EW8" s="552"/>
      <c r="EX8" s="552"/>
      <c r="EY8" s="552"/>
      <c r="EZ8" s="552"/>
      <c r="FA8" s="552"/>
      <c r="FB8" s="552"/>
      <c r="FC8" s="552"/>
      <c r="FD8" s="552"/>
      <c r="FE8" s="552"/>
      <c r="FF8" s="554"/>
    </row>
    <row r="9" spans="1:165" ht="24" customHeight="1">
      <c r="A9" s="539" t="s">
        <v>136</v>
      </c>
      <c r="B9" s="539"/>
      <c r="C9" s="539"/>
      <c r="D9" s="539"/>
      <c r="E9" s="539"/>
      <c r="F9" s="539"/>
      <c r="G9" s="539"/>
      <c r="H9" s="540"/>
      <c r="I9" s="548" t="s">
        <v>137</v>
      </c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5"/>
      <c r="AE9" s="555"/>
      <c r="AF9" s="555"/>
      <c r="AG9" s="555"/>
      <c r="AH9" s="555"/>
      <c r="AI9" s="555"/>
      <c r="AJ9" s="555"/>
      <c r="AK9" s="555"/>
      <c r="AL9" s="555"/>
      <c r="AM9" s="555"/>
      <c r="AN9" s="555"/>
      <c r="AO9" s="555"/>
      <c r="AP9" s="555"/>
      <c r="AQ9" s="555"/>
      <c r="AR9" s="555"/>
      <c r="AS9" s="555"/>
      <c r="AT9" s="555"/>
      <c r="AU9" s="555"/>
      <c r="AV9" s="555"/>
      <c r="AW9" s="555"/>
      <c r="AX9" s="555"/>
      <c r="AY9" s="555"/>
      <c r="AZ9" s="555"/>
      <c r="BA9" s="555"/>
      <c r="BB9" s="555"/>
      <c r="BC9" s="555"/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43" t="s">
        <v>138</v>
      </c>
      <c r="CO9" s="539"/>
      <c r="CP9" s="539"/>
      <c r="CQ9" s="539"/>
      <c r="CR9" s="539"/>
      <c r="CS9" s="539"/>
      <c r="CT9" s="539"/>
      <c r="CU9" s="540"/>
      <c r="CV9" s="544" t="s">
        <v>21</v>
      </c>
      <c r="CW9" s="539"/>
      <c r="CX9" s="539"/>
      <c r="CY9" s="539"/>
      <c r="CZ9" s="539"/>
      <c r="DA9" s="539"/>
      <c r="DB9" s="539"/>
      <c r="DC9" s="539"/>
      <c r="DD9" s="539"/>
      <c r="DE9" s="540"/>
      <c r="DF9" s="286"/>
      <c r="DG9" s="551"/>
      <c r="DH9" s="552"/>
      <c r="DI9" s="552"/>
      <c r="DJ9" s="552"/>
      <c r="DK9" s="552"/>
      <c r="DL9" s="552"/>
      <c r="DM9" s="552"/>
      <c r="DN9" s="552"/>
      <c r="DO9" s="552"/>
      <c r="DP9" s="552"/>
      <c r="DQ9" s="552"/>
      <c r="DR9" s="552"/>
      <c r="DS9" s="553"/>
      <c r="DT9" s="551"/>
      <c r="DU9" s="552"/>
      <c r="DV9" s="552"/>
      <c r="DW9" s="552"/>
      <c r="DX9" s="552"/>
      <c r="DY9" s="552"/>
      <c r="DZ9" s="552"/>
      <c r="EA9" s="552"/>
      <c r="EB9" s="552"/>
      <c r="EC9" s="552"/>
      <c r="ED9" s="552"/>
      <c r="EE9" s="552"/>
      <c r="EF9" s="553"/>
      <c r="EG9" s="551"/>
      <c r="EH9" s="552"/>
      <c r="EI9" s="552"/>
      <c r="EJ9" s="552"/>
      <c r="EK9" s="552"/>
      <c r="EL9" s="552"/>
      <c r="EM9" s="552"/>
      <c r="EN9" s="552"/>
      <c r="EO9" s="552"/>
      <c r="EP9" s="552"/>
      <c r="EQ9" s="552"/>
      <c r="ER9" s="552"/>
      <c r="ES9" s="553"/>
      <c r="ET9" s="551"/>
      <c r="EU9" s="552"/>
      <c r="EV9" s="552"/>
      <c r="EW9" s="552"/>
      <c r="EX9" s="552"/>
      <c r="EY9" s="552"/>
      <c r="EZ9" s="552"/>
      <c r="FA9" s="552"/>
      <c r="FB9" s="552"/>
      <c r="FC9" s="552"/>
      <c r="FD9" s="552"/>
      <c r="FE9" s="552"/>
      <c r="FF9" s="554"/>
    </row>
    <row r="10" spans="1:165" ht="24" customHeight="1">
      <c r="A10" s="539" t="s">
        <v>139</v>
      </c>
      <c r="B10" s="539"/>
      <c r="C10" s="539"/>
      <c r="D10" s="539"/>
      <c r="E10" s="539"/>
      <c r="F10" s="539"/>
      <c r="G10" s="539"/>
      <c r="H10" s="540"/>
      <c r="I10" s="548" t="s">
        <v>140</v>
      </c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/>
      <c r="AP10" s="555"/>
      <c r="AQ10" s="555"/>
      <c r="AR10" s="555"/>
      <c r="AS10" s="555"/>
      <c r="AT10" s="555"/>
      <c r="AU10" s="555"/>
      <c r="AV10" s="555"/>
      <c r="AW10" s="555"/>
      <c r="AX10" s="555"/>
      <c r="AY10" s="555"/>
      <c r="AZ10" s="555"/>
      <c r="BA10" s="555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43" t="s">
        <v>141</v>
      </c>
      <c r="CO10" s="539"/>
      <c r="CP10" s="539"/>
      <c r="CQ10" s="539"/>
      <c r="CR10" s="539"/>
      <c r="CS10" s="539"/>
      <c r="CT10" s="539"/>
      <c r="CU10" s="540"/>
      <c r="CV10" s="544" t="s">
        <v>21</v>
      </c>
      <c r="CW10" s="539"/>
      <c r="CX10" s="539"/>
      <c r="CY10" s="539"/>
      <c r="CZ10" s="539"/>
      <c r="DA10" s="539"/>
      <c r="DB10" s="539"/>
      <c r="DC10" s="539"/>
      <c r="DD10" s="539"/>
      <c r="DE10" s="540"/>
      <c r="DF10" s="286"/>
      <c r="DG10" s="551">
        <v>7082095.8700000001</v>
      </c>
      <c r="DH10" s="552"/>
      <c r="DI10" s="552"/>
      <c r="DJ10" s="552"/>
      <c r="DK10" s="552"/>
      <c r="DL10" s="552"/>
      <c r="DM10" s="552"/>
      <c r="DN10" s="552"/>
      <c r="DO10" s="552"/>
      <c r="DP10" s="552"/>
      <c r="DQ10" s="552"/>
      <c r="DR10" s="552"/>
      <c r="DS10" s="553"/>
      <c r="DT10" s="551"/>
      <c r="DU10" s="552"/>
      <c r="DV10" s="552"/>
      <c r="DW10" s="552"/>
      <c r="DX10" s="552"/>
      <c r="DY10" s="552"/>
      <c r="DZ10" s="552"/>
      <c r="EA10" s="552"/>
      <c r="EB10" s="552"/>
      <c r="EC10" s="552"/>
      <c r="ED10" s="552"/>
      <c r="EE10" s="552"/>
      <c r="EF10" s="553"/>
      <c r="EG10" s="551"/>
      <c r="EH10" s="552"/>
      <c r="EI10" s="552"/>
      <c r="EJ10" s="552"/>
      <c r="EK10" s="552"/>
      <c r="EL10" s="552"/>
      <c r="EM10" s="552"/>
      <c r="EN10" s="552"/>
      <c r="EO10" s="552"/>
      <c r="EP10" s="552"/>
      <c r="EQ10" s="552"/>
      <c r="ER10" s="552"/>
      <c r="ES10" s="553"/>
      <c r="ET10" s="551"/>
      <c r="EU10" s="552"/>
      <c r="EV10" s="552"/>
      <c r="EW10" s="552"/>
      <c r="EX10" s="552"/>
      <c r="EY10" s="552"/>
      <c r="EZ10" s="552"/>
      <c r="FA10" s="552"/>
      <c r="FB10" s="552"/>
      <c r="FC10" s="552"/>
      <c r="FD10" s="552"/>
      <c r="FE10" s="552"/>
      <c r="FF10" s="554"/>
    </row>
    <row r="11" spans="1:165" s="291" customFormat="1" ht="24" customHeight="1">
      <c r="A11" s="539" t="s">
        <v>370</v>
      </c>
      <c r="B11" s="539"/>
      <c r="C11" s="539"/>
      <c r="D11" s="539"/>
      <c r="E11" s="539"/>
      <c r="F11" s="539"/>
      <c r="G11" s="539"/>
      <c r="H11" s="540"/>
      <c r="I11" s="548" t="s">
        <v>373</v>
      </c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43" t="s">
        <v>371</v>
      </c>
      <c r="CO11" s="539"/>
      <c r="CP11" s="539"/>
      <c r="CQ11" s="539"/>
      <c r="CR11" s="539"/>
      <c r="CS11" s="539"/>
      <c r="CT11" s="539"/>
      <c r="CU11" s="540"/>
      <c r="CV11" s="544" t="s">
        <v>21</v>
      </c>
      <c r="CW11" s="539"/>
      <c r="CX11" s="539"/>
      <c r="CY11" s="539"/>
      <c r="CZ11" s="539"/>
      <c r="DA11" s="539"/>
      <c r="DB11" s="539"/>
      <c r="DC11" s="539"/>
      <c r="DD11" s="539"/>
      <c r="DE11" s="540"/>
      <c r="DF11" s="286"/>
      <c r="DG11" s="551"/>
      <c r="DH11" s="552"/>
      <c r="DI11" s="552"/>
      <c r="DJ11" s="552"/>
      <c r="DK11" s="552"/>
      <c r="DL11" s="552"/>
      <c r="DM11" s="552"/>
      <c r="DN11" s="552"/>
      <c r="DO11" s="552"/>
      <c r="DP11" s="552"/>
      <c r="DQ11" s="552"/>
      <c r="DR11" s="552"/>
      <c r="DS11" s="553"/>
      <c r="DT11" s="551"/>
      <c r="DU11" s="552"/>
      <c r="DV11" s="552"/>
      <c r="DW11" s="552"/>
      <c r="DX11" s="552"/>
      <c r="DY11" s="552"/>
      <c r="DZ11" s="552"/>
      <c r="EA11" s="552"/>
      <c r="EB11" s="552"/>
      <c r="EC11" s="552"/>
      <c r="ED11" s="552"/>
      <c r="EE11" s="552"/>
      <c r="EF11" s="553"/>
      <c r="EG11" s="551"/>
      <c r="EH11" s="552"/>
      <c r="EI11" s="552"/>
      <c r="EJ11" s="552"/>
      <c r="EK11" s="552"/>
      <c r="EL11" s="552"/>
      <c r="EM11" s="552"/>
      <c r="EN11" s="552"/>
      <c r="EO11" s="552"/>
      <c r="EP11" s="552"/>
      <c r="EQ11" s="552"/>
      <c r="ER11" s="552"/>
      <c r="ES11" s="553"/>
      <c r="ET11" s="551"/>
      <c r="EU11" s="552"/>
      <c r="EV11" s="552"/>
      <c r="EW11" s="552"/>
      <c r="EX11" s="552"/>
      <c r="EY11" s="552"/>
      <c r="EZ11" s="552"/>
      <c r="FA11" s="552"/>
      <c r="FB11" s="552"/>
      <c r="FC11" s="552"/>
      <c r="FD11" s="552"/>
      <c r="FE11" s="552"/>
      <c r="FF11" s="554"/>
    </row>
    <row r="12" spans="1:165" s="291" customFormat="1" ht="24" customHeight="1">
      <c r="A12" s="539"/>
      <c r="B12" s="539"/>
      <c r="C12" s="539"/>
      <c r="D12" s="539"/>
      <c r="E12" s="539"/>
      <c r="F12" s="539"/>
      <c r="G12" s="539"/>
      <c r="H12" s="540"/>
      <c r="I12" s="548" t="s">
        <v>100</v>
      </c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549"/>
      <c r="AH12" s="549"/>
      <c r="AI12" s="549"/>
      <c r="AJ12" s="549"/>
      <c r="AK12" s="549"/>
      <c r="AL12" s="549"/>
      <c r="AM12" s="549"/>
      <c r="AN12" s="549"/>
      <c r="AO12" s="549"/>
      <c r="AP12" s="549"/>
      <c r="AQ12" s="549"/>
      <c r="AR12" s="549"/>
      <c r="AS12" s="549"/>
      <c r="AT12" s="549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549"/>
      <c r="BR12" s="549"/>
      <c r="BS12" s="549"/>
      <c r="BT12" s="549"/>
      <c r="BU12" s="549"/>
      <c r="BV12" s="549"/>
      <c r="BW12" s="549"/>
      <c r="BX12" s="549"/>
      <c r="BY12" s="549"/>
      <c r="BZ12" s="549"/>
      <c r="CA12" s="549"/>
      <c r="CB12" s="549"/>
      <c r="CC12" s="549"/>
      <c r="CD12" s="549"/>
      <c r="CE12" s="549"/>
      <c r="CF12" s="549"/>
      <c r="CG12" s="549"/>
      <c r="CH12" s="549"/>
      <c r="CI12" s="549"/>
      <c r="CJ12" s="549"/>
      <c r="CK12" s="549"/>
      <c r="CL12" s="549"/>
      <c r="CM12" s="550"/>
      <c r="CN12" s="543" t="s">
        <v>375</v>
      </c>
      <c r="CO12" s="539"/>
      <c r="CP12" s="539"/>
      <c r="CQ12" s="539"/>
      <c r="CR12" s="539"/>
      <c r="CS12" s="539"/>
      <c r="CT12" s="539"/>
      <c r="CU12" s="540"/>
      <c r="CV12" s="544" t="s">
        <v>21</v>
      </c>
      <c r="CW12" s="539"/>
      <c r="CX12" s="539"/>
      <c r="CY12" s="539"/>
      <c r="CZ12" s="539"/>
      <c r="DA12" s="539"/>
      <c r="DB12" s="539"/>
      <c r="DC12" s="539"/>
      <c r="DD12" s="539"/>
      <c r="DE12" s="540"/>
      <c r="DF12" s="286"/>
      <c r="DG12" s="551"/>
      <c r="DH12" s="552"/>
      <c r="DI12" s="552"/>
      <c r="DJ12" s="552"/>
      <c r="DK12" s="552"/>
      <c r="DL12" s="552"/>
      <c r="DM12" s="552"/>
      <c r="DN12" s="552"/>
      <c r="DO12" s="552"/>
      <c r="DP12" s="552"/>
      <c r="DQ12" s="552"/>
      <c r="DR12" s="552"/>
      <c r="DS12" s="553"/>
      <c r="DT12" s="551"/>
      <c r="DU12" s="552"/>
      <c r="DV12" s="552"/>
      <c r="DW12" s="552"/>
      <c r="DX12" s="552"/>
      <c r="DY12" s="552"/>
      <c r="DZ12" s="552"/>
      <c r="EA12" s="552"/>
      <c r="EB12" s="552"/>
      <c r="EC12" s="552"/>
      <c r="ED12" s="552"/>
      <c r="EE12" s="552"/>
      <c r="EF12" s="553"/>
      <c r="EG12" s="551"/>
      <c r="EH12" s="552"/>
      <c r="EI12" s="552"/>
      <c r="EJ12" s="552"/>
      <c r="EK12" s="552"/>
      <c r="EL12" s="552"/>
      <c r="EM12" s="552"/>
      <c r="EN12" s="552"/>
      <c r="EO12" s="552"/>
      <c r="EP12" s="552"/>
      <c r="EQ12" s="552"/>
      <c r="ER12" s="552"/>
      <c r="ES12" s="553"/>
      <c r="ET12" s="551"/>
      <c r="EU12" s="552"/>
      <c r="EV12" s="552"/>
      <c r="EW12" s="552"/>
      <c r="EX12" s="552"/>
      <c r="EY12" s="552"/>
      <c r="EZ12" s="552"/>
      <c r="FA12" s="552"/>
      <c r="FB12" s="552"/>
      <c r="FC12" s="552"/>
      <c r="FD12" s="552"/>
      <c r="FE12" s="552"/>
      <c r="FF12" s="554"/>
    </row>
    <row r="13" spans="1:165" s="291" customFormat="1" ht="24" customHeight="1">
      <c r="A13" s="539" t="s">
        <v>372</v>
      </c>
      <c r="B13" s="539"/>
      <c r="C13" s="539"/>
      <c r="D13" s="539"/>
      <c r="E13" s="539"/>
      <c r="F13" s="539"/>
      <c r="G13" s="539"/>
      <c r="H13" s="540"/>
      <c r="I13" s="548" t="s">
        <v>374</v>
      </c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5"/>
      <c r="U13" s="555"/>
      <c r="V13" s="555"/>
      <c r="W13" s="555"/>
      <c r="X13" s="555"/>
      <c r="Y13" s="555"/>
      <c r="Z13" s="555"/>
      <c r="AA13" s="555"/>
      <c r="AB13" s="555"/>
      <c r="AC13" s="555"/>
      <c r="AD13" s="555"/>
      <c r="AE13" s="555"/>
      <c r="AF13" s="555"/>
      <c r="AG13" s="555"/>
      <c r="AH13" s="555"/>
      <c r="AI13" s="555"/>
      <c r="AJ13" s="555"/>
      <c r="AK13" s="555"/>
      <c r="AL13" s="555"/>
      <c r="AM13" s="555"/>
      <c r="AN13" s="555"/>
      <c r="AO13" s="555"/>
      <c r="AP13" s="555"/>
      <c r="AQ13" s="555"/>
      <c r="AR13" s="555"/>
      <c r="AS13" s="555"/>
      <c r="AT13" s="555"/>
      <c r="AU13" s="555"/>
      <c r="AV13" s="555"/>
      <c r="AW13" s="555"/>
      <c r="AX13" s="555"/>
      <c r="AY13" s="555"/>
      <c r="AZ13" s="555"/>
      <c r="BA13" s="555"/>
      <c r="BB13" s="555"/>
      <c r="BC13" s="555"/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5"/>
      <c r="CM13" s="555"/>
      <c r="CN13" s="543" t="s">
        <v>418</v>
      </c>
      <c r="CO13" s="539"/>
      <c r="CP13" s="539"/>
      <c r="CQ13" s="539"/>
      <c r="CR13" s="539"/>
      <c r="CS13" s="539"/>
      <c r="CT13" s="539"/>
      <c r="CU13" s="540"/>
      <c r="CV13" s="544" t="s">
        <v>21</v>
      </c>
      <c r="CW13" s="539"/>
      <c r="CX13" s="539"/>
      <c r="CY13" s="539"/>
      <c r="CZ13" s="539"/>
      <c r="DA13" s="539"/>
      <c r="DB13" s="539"/>
      <c r="DC13" s="539"/>
      <c r="DD13" s="539"/>
      <c r="DE13" s="540"/>
      <c r="DF13" s="286"/>
      <c r="DG13" s="551"/>
      <c r="DH13" s="552"/>
      <c r="DI13" s="552"/>
      <c r="DJ13" s="552"/>
      <c r="DK13" s="552"/>
      <c r="DL13" s="552"/>
      <c r="DM13" s="552"/>
      <c r="DN13" s="552"/>
      <c r="DO13" s="552"/>
      <c r="DP13" s="552"/>
      <c r="DQ13" s="552"/>
      <c r="DR13" s="552"/>
      <c r="DS13" s="553"/>
      <c r="DT13" s="551"/>
      <c r="DU13" s="552"/>
      <c r="DV13" s="552"/>
      <c r="DW13" s="552"/>
      <c r="DX13" s="552"/>
      <c r="DY13" s="552"/>
      <c r="DZ13" s="552"/>
      <c r="EA13" s="552"/>
      <c r="EB13" s="552"/>
      <c r="EC13" s="552"/>
      <c r="ED13" s="552"/>
      <c r="EE13" s="552"/>
      <c r="EF13" s="553"/>
      <c r="EG13" s="551"/>
      <c r="EH13" s="552"/>
      <c r="EI13" s="552"/>
      <c r="EJ13" s="552"/>
      <c r="EK13" s="552"/>
      <c r="EL13" s="552"/>
      <c r="EM13" s="552"/>
      <c r="EN13" s="552"/>
      <c r="EO13" s="552"/>
      <c r="EP13" s="552"/>
      <c r="EQ13" s="552"/>
      <c r="ER13" s="552"/>
      <c r="ES13" s="553"/>
      <c r="ET13" s="551"/>
      <c r="EU13" s="552"/>
      <c r="EV13" s="552"/>
      <c r="EW13" s="552"/>
      <c r="EX13" s="552"/>
      <c r="EY13" s="552"/>
      <c r="EZ13" s="552"/>
      <c r="FA13" s="552"/>
      <c r="FB13" s="552"/>
      <c r="FC13" s="552"/>
      <c r="FD13" s="552"/>
      <c r="FE13" s="552"/>
      <c r="FF13" s="554"/>
    </row>
    <row r="14" spans="1:165" ht="24" customHeight="1">
      <c r="A14" s="539" t="s">
        <v>142</v>
      </c>
      <c r="B14" s="539"/>
      <c r="C14" s="539"/>
      <c r="D14" s="539"/>
      <c r="E14" s="539"/>
      <c r="F14" s="539"/>
      <c r="G14" s="539"/>
      <c r="H14" s="540"/>
      <c r="I14" s="548" t="s">
        <v>143</v>
      </c>
      <c r="J14" s="555"/>
      <c r="K14" s="555"/>
      <c r="L14" s="555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555"/>
      <c r="Z14" s="555"/>
      <c r="AA14" s="555"/>
      <c r="AB14" s="555"/>
      <c r="AC14" s="555"/>
      <c r="AD14" s="555"/>
      <c r="AE14" s="555"/>
      <c r="AF14" s="555"/>
      <c r="AG14" s="555"/>
      <c r="AH14" s="555"/>
      <c r="AI14" s="555"/>
      <c r="AJ14" s="555"/>
      <c r="AK14" s="555"/>
      <c r="AL14" s="555"/>
      <c r="AM14" s="555"/>
      <c r="AN14" s="555"/>
      <c r="AO14" s="555"/>
      <c r="AP14" s="555"/>
      <c r="AQ14" s="555"/>
      <c r="AR14" s="555"/>
      <c r="AS14" s="555"/>
      <c r="AT14" s="555"/>
      <c r="AU14" s="555"/>
      <c r="AV14" s="555"/>
      <c r="AW14" s="555"/>
      <c r="AX14" s="555"/>
      <c r="AY14" s="555"/>
      <c r="AZ14" s="555"/>
      <c r="BA14" s="555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43" t="s">
        <v>144</v>
      </c>
      <c r="CO14" s="539"/>
      <c r="CP14" s="539"/>
      <c r="CQ14" s="539"/>
      <c r="CR14" s="539"/>
      <c r="CS14" s="539"/>
      <c r="CT14" s="539"/>
      <c r="CU14" s="540"/>
      <c r="CV14" s="544" t="s">
        <v>21</v>
      </c>
      <c r="CW14" s="539"/>
      <c r="CX14" s="539"/>
      <c r="CY14" s="539"/>
      <c r="CZ14" s="539"/>
      <c r="DA14" s="539"/>
      <c r="DB14" s="539"/>
      <c r="DC14" s="539"/>
      <c r="DD14" s="539"/>
      <c r="DE14" s="540"/>
      <c r="DF14" s="286"/>
      <c r="DG14" s="551">
        <f>DG15+DG18+DG31</f>
        <v>14209711.220000003</v>
      </c>
      <c r="DH14" s="552"/>
      <c r="DI14" s="552"/>
      <c r="DJ14" s="552"/>
      <c r="DK14" s="552"/>
      <c r="DL14" s="552"/>
      <c r="DM14" s="552"/>
      <c r="DN14" s="552"/>
      <c r="DO14" s="552"/>
      <c r="DP14" s="552"/>
      <c r="DQ14" s="552"/>
      <c r="DR14" s="552"/>
      <c r="DS14" s="553"/>
      <c r="DT14" s="551">
        <f t="shared" ref="DT14" si="2">DT15+DT18+DT31</f>
        <v>20541811.759999998</v>
      </c>
      <c r="DU14" s="552"/>
      <c r="DV14" s="552"/>
      <c r="DW14" s="552"/>
      <c r="DX14" s="552"/>
      <c r="DY14" s="552"/>
      <c r="DZ14" s="552"/>
      <c r="EA14" s="552"/>
      <c r="EB14" s="552"/>
      <c r="EC14" s="552"/>
      <c r="ED14" s="552"/>
      <c r="EE14" s="552"/>
      <c r="EF14" s="553"/>
      <c r="EG14" s="551">
        <f t="shared" ref="EG14" si="3">EG15+EG18+EG31</f>
        <v>22023509.759999998</v>
      </c>
      <c r="EH14" s="552"/>
      <c r="EI14" s="552"/>
      <c r="EJ14" s="552"/>
      <c r="EK14" s="552"/>
      <c r="EL14" s="552"/>
      <c r="EM14" s="552"/>
      <c r="EN14" s="552"/>
      <c r="EO14" s="552"/>
      <c r="EP14" s="552"/>
      <c r="EQ14" s="552"/>
      <c r="ER14" s="552"/>
      <c r="ES14" s="553"/>
      <c r="ET14" s="551">
        <f t="shared" ref="ET14" si="4">ET15+ET18+ET31</f>
        <v>0</v>
      </c>
      <c r="EU14" s="552"/>
      <c r="EV14" s="552"/>
      <c r="EW14" s="552"/>
      <c r="EX14" s="552"/>
      <c r="EY14" s="552"/>
      <c r="EZ14" s="552"/>
      <c r="FA14" s="552"/>
      <c r="FB14" s="552"/>
      <c r="FC14" s="552"/>
      <c r="FD14" s="552"/>
      <c r="FE14" s="552"/>
      <c r="FF14" s="553"/>
    </row>
    <row r="15" spans="1:165" ht="29.25" customHeight="1">
      <c r="A15" s="539" t="s">
        <v>145</v>
      </c>
      <c r="B15" s="539"/>
      <c r="C15" s="539"/>
      <c r="D15" s="539"/>
      <c r="E15" s="539"/>
      <c r="F15" s="539"/>
      <c r="G15" s="539"/>
      <c r="H15" s="540"/>
      <c r="I15" s="603" t="s">
        <v>146</v>
      </c>
      <c r="J15" s="604"/>
      <c r="K15" s="604"/>
      <c r="L15" s="604"/>
      <c r="M15" s="604"/>
      <c r="N15" s="604"/>
      <c r="O15" s="604"/>
      <c r="P15" s="604"/>
      <c r="Q15" s="604"/>
      <c r="R15" s="604"/>
      <c r="S15" s="604"/>
      <c r="T15" s="604"/>
      <c r="U15" s="604"/>
      <c r="V15" s="604"/>
      <c r="W15" s="604"/>
      <c r="X15" s="604"/>
      <c r="Y15" s="604"/>
      <c r="Z15" s="604"/>
      <c r="AA15" s="604"/>
      <c r="AB15" s="604"/>
      <c r="AC15" s="604"/>
      <c r="AD15" s="604"/>
      <c r="AE15" s="604"/>
      <c r="AF15" s="604"/>
      <c r="AG15" s="604"/>
      <c r="AH15" s="604"/>
      <c r="AI15" s="604"/>
      <c r="AJ15" s="604"/>
      <c r="AK15" s="604"/>
      <c r="AL15" s="604"/>
      <c r="AM15" s="604"/>
      <c r="AN15" s="604"/>
      <c r="AO15" s="604"/>
      <c r="AP15" s="604"/>
      <c r="AQ15" s="604"/>
      <c r="AR15" s="604"/>
      <c r="AS15" s="604"/>
      <c r="AT15" s="604"/>
      <c r="AU15" s="604"/>
      <c r="AV15" s="604"/>
      <c r="AW15" s="604"/>
      <c r="AX15" s="604"/>
      <c r="AY15" s="604"/>
      <c r="AZ15" s="604"/>
      <c r="BA15" s="604"/>
      <c r="BB15" s="604"/>
      <c r="BC15" s="604"/>
      <c r="BD15" s="604"/>
      <c r="BE15" s="604"/>
      <c r="BF15" s="604"/>
      <c r="BG15" s="604"/>
      <c r="BH15" s="604"/>
      <c r="BI15" s="604"/>
      <c r="BJ15" s="604"/>
      <c r="BK15" s="604"/>
      <c r="BL15" s="604"/>
      <c r="BM15" s="604"/>
      <c r="BN15" s="604"/>
      <c r="BO15" s="604"/>
      <c r="BP15" s="604"/>
      <c r="BQ15" s="604"/>
      <c r="BR15" s="604"/>
      <c r="BS15" s="604"/>
      <c r="BT15" s="604"/>
      <c r="BU15" s="604"/>
      <c r="BV15" s="604"/>
      <c r="BW15" s="604"/>
      <c r="BX15" s="604"/>
      <c r="BY15" s="604"/>
      <c r="BZ15" s="604"/>
      <c r="CA15" s="604"/>
      <c r="CB15" s="604"/>
      <c r="CC15" s="604"/>
      <c r="CD15" s="604"/>
      <c r="CE15" s="604"/>
      <c r="CF15" s="604"/>
      <c r="CG15" s="604"/>
      <c r="CH15" s="604"/>
      <c r="CI15" s="604"/>
      <c r="CJ15" s="604"/>
      <c r="CK15" s="604"/>
      <c r="CL15" s="604"/>
      <c r="CM15" s="604"/>
      <c r="CN15" s="543" t="s">
        <v>147</v>
      </c>
      <c r="CO15" s="539"/>
      <c r="CP15" s="539"/>
      <c r="CQ15" s="539"/>
      <c r="CR15" s="539"/>
      <c r="CS15" s="539"/>
      <c r="CT15" s="539"/>
      <c r="CU15" s="540"/>
      <c r="CV15" s="544" t="s">
        <v>21</v>
      </c>
      <c r="CW15" s="539"/>
      <c r="CX15" s="539"/>
      <c r="CY15" s="539"/>
      <c r="CZ15" s="539"/>
      <c r="DA15" s="539"/>
      <c r="DB15" s="539"/>
      <c r="DC15" s="539"/>
      <c r="DD15" s="539"/>
      <c r="DE15" s="540"/>
      <c r="DF15" s="286"/>
      <c r="DG15" s="536">
        <f>DG16+DG17</f>
        <v>7051072.8000000007</v>
      </c>
      <c r="DH15" s="537"/>
      <c r="DI15" s="537"/>
      <c r="DJ15" s="537"/>
      <c r="DK15" s="537"/>
      <c r="DL15" s="537"/>
      <c r="DM15" s="537"/>
      <c r="DN15" s="537"/>
      <c r="DO15" s="537"/>
      <c r="DP15" s="537"/>
      <c r="DQ15" s="537"/>
      <c r="DR15" s="537"/>
      <c r="DS15" s="538"/>
      <c r="DT15" s="536">
        <f>DT16+DT17</f>
        <v>8758609</v>
      </c>
      <c r="DU15" s="537"/>
      <c r="DV15" s="537"/>
      <c r="DW15" s="537"/>
      <c r="DX15" s="537"/>
      <c r="DY15" s="537"/>
      <c r="DZ15" s="537"/>
      <c r="EA15" s="537"/>
      <c r="EB15" s="537"/>
      <c r="EC15" s="537"/>
      <c r="ED15" s="537"/>
      <c r="EE15" s="537"/>
      <c r="EF15" s="538"/>
      <c r="EG15" s="536">
        <f>EG16+EG17</f>
        <v>8740307</v>
      </c>
      <c r="EH15" s="537"/>
      <c r="EI15" s="537"/>
      <c r="EJ15" s="537"/>
      <c r="EK15" s="537"/>
      <c r="EL15" s="537"/>
      <c r="EM15" s="537"/>
      <c r="EN15" s="537"/>
      <c r="EO15" s="537"/>
      <c r="EP15" s="537"/>
      <c r="EQ15" s="537"/>
      <c r="ER15" s="537"/>
      <c r="ES15" s="538"/>
      <c r="ET15" s="536">
        <f>ET16+ET17</f>
        <v>0</v>
      </c>
      <c r="EU15" s="537"/>
      <c r="EV15" s="537"/>
      <c r="EW15" s="537"/>
      <c r="EX15" s="537"/>
      <c r="EY15" s="537"/>
      <c r="EZ15" s="537"/>
      <c r="FA15" s="537"/>
      <c r="FB15" s="537"/>
      <c r="FC15" s="537"/>
      <c r="FD15" s="537"/>
      <c r="FE15" s="537"/>
      <c r="FF15" s="538"/>
      <c r="FI15" s="256"/>
    </row>
    <row r="16" spans="1:165" ht="24" customHeight="1">
      <c r="A16" s="539" t="s">
        <v>148</v>
      </c>
      <c r="B16" s="539"/>
      <c r="C16" s="539"/>
      <c r="D16" s="539"/>
      <c r="E16" s="539"/>
      <c r="F16" s="539"/>
      <c r="G16" s="539"/>
      <c r="H16" s="540"/>
      <c r="I16" s="541" t="s">
        <v>149</v>
      </c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2"/>
      <c r="U16" s="542"/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  <c r="AG16" s="542"/>
      <c r="AH16" s="542"/>
      <c r="AI16" s="542"/>
      <c r="AJ16" s="542"/>
      <c r="AK16" s="542"/>
      <c r="AL16" s="542"/>
      <c r="AM16" s="542"/>
      <c r="AN16" s="542"/>
      <c r="AO16" s="542"/>
      <c r="AP16" s="542"/>
      <c r="AQ16" s="542"/>
      <c r="AR16" s="542"/>
      <c r="AS16" s="542"/>
      <c r="AT16" s="542"/>
      <c r="AU16" s="542"/>
      <c r="AV16" s="542"/>
      <c r="AW16" s="542"/>
      <c r="AX16" s="542"/>
      <c r="AY16" s="542"/>
      <c r="AZ16" s="542"/>
      <c r="BA16" s="542"/>
      <c r="BB16" s="542"/>
      <c r="BC16" s="542"/>
      <c r="BD16" s="542"/>
      <c r="BE16" s="542"/>
      <c r="BF16" s="542"/>
      <c r="BG16" s="542"/>
      <c r="BH16" s="542"/>
      <c r="BI16" s="542"/>
      <c r="BJ16" s="542"/>
      <c r="BK16" s="542"/>
      <c r="BL16" s="542"/>
      <c r="BM16" s="542"/>
      <c r="BN16" s="542"/>
      <c r="BO16" s="542"/>
      <c r="BP16" s="542"/>
      <c r="BQ16" s="542"/>
      <c r="BR16" s="542"/>
      <c r="BS16" s="542"/>
      <c r="BT16" s="542"/>
      <c r="BU16" s="542"/>
      <c r="BV16" s="542"/>
      <c r="BW16" s="542"/>
      <c r="BX16" s="542"/>
      <c r="BY16" s="542"/>
      <c r="BZ16" s="542"/>
      <c r="CA16" s="542"/>
      <c r="CB16" s="542"/>
      <c r="CC16" s="542"/>
      <c r="CD16" s="542"/>
      <c r="CE16" s="542"/>
      <c r="CF16" s="542"/>
      <c r="CG16" s="542"/>
      <c r="CH16" s="542"/>
      <c r="CI16" s="542"/>
      <c r="CJ16" s="542"/>
      <c r="CK16" s="542"/>
      <c r="CL16" s="542"/>
      <c r="CM16" s="542"/>
      <c r="CN16" s="543" t="s">
        <v>150</v>
      </c>
      <c r="CO16" s="539"/>
      <c r="CP16" s="539"/>
      <c r="CQ16" s="539"/>
      <c r="CR16" s="539"/>
      <c r="CS16" s="539"/>
      <c r="CT16" s="539"/>
      <c r="CU16" s="540"/>
      <c r="CV16" s="544" t="s">
        <v>21</v>
      </c>
      <c r="CW16" s="539"/>
      <c r="CX16" s="539"/>
      <c r="CY16" s="539"/>
      <c r="CZ16" s="539"/>
      <c r="DA16" s="539"/>
      <c r="DB16" s="539"/>
      <c r="DC16" s="539"/>
      <c r="DD16" s="539"/>
      <c r="DE16" s="540"/>
      <c r="DF16" s="286"/>
      <c r="DG16" s="536">
        <f>6784630.36+266442.44</f>
        <v>7051072.8000000007</v>
      </c>
      <c r="DH16" s="537"/>
      <c r="DI16" s="537"/>
      <c r="DJ16" s="537"/>
      <c r="DK16" s="537"/>
      <c r="DL16" s="537"/>
      <c r="DM16" s="537"/>
      <c r="DN16" s="537"/>
      <c r="DO16" s="537"/>
      <c r="DP16" s="537"/>
      <c r="DQ16" s="537"/>
      <c r="DR16" s="537"/>
      <c r="DS16" s="538"/>
      <c r="DT16" s="536">
        <v>8758609</v>
      </c>
      <c r="DU16" s="537"/>
      <c r="DV16" s="537"/>
      <c r="DW16" s="537"/>
      <c r="DX16" s="537"/>
      <c r="DY16" s="537"/>
      <c r="DZ16" s="537"/>
      <c r="EA16" s="537"/>
      <c r="EB16" s="537"/>
      <c r="EC16" s="537"/>
      <c r="ED16" s="537"/>
      <c r="EE16" s="537"/>
      <c r="EF16" s="538"/>
      <c r="EG16" s="536">
        <v>8740307</v>
      </c>
      <c r="EH16" s="537"/>
      <c r="EI16" s="537"/>
      <c r="EJ16" s="537"/>
      <c r="EK16" s="537"/>
      <c r="EL16" s="537"/>
      <c r="EM16" s="537"/>
      <c r="EN16" s="537"/>
      <c r="EO16" s="537"/>
      <c r="EP16" s="537"/>
      <c r="EQ16" s="537"/>
      <c r="ER16" s="537"/>
      <c r="ES16" s="538"/>
      <c r="ET16" s="536"/>
      <c r="EU16" s="537"/>
      <c r="EV16" s="537"/>
      <c r="EW16" s="537"/>
      <c r="EX16" s="537"/>
      <c r="EY16" s="537"/>
      <c r="EZ16" s="537"/>
      <c r="FA16" s="537"/>
      <c r="FB16" s="537"/>
      <c r="FC16" s="537"/>
      <c r="FD16" s="537"/>
      <c r="FE16" s="537"/>
      <c r="FF16" s="538"/>
      <c r="FI16" s="256"/>
    </row>
    <row r="17" spans="1:165" ht="12.75" customHeight="1">
      <c r="A17" s="539" t="s">
        <v>151</v>
      </c>
      <c r="B17" s="539"/>
      <c r="C17" s="539"/>
      <c r="D17" s="539"/>
      <c r="E17" s="539"/>
      <c r="F17" s="539"/>
      <c r="G17" s="539"/>
      <c r="H17" s="540"/>
      <c r="I17" s="541" t="s">
        <v>152</v>
      </c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2"/>
      <c r="AI17" s="542"/>
      <c r="AJ17" s="542"/>
      <c r="AK17" s="542"/>
      <c r="AL17" s="542"/>
      <c r="AM17" s="542"/>
      <c r="AN17" s="542"/>
      <c r="AO17" s="542"/>
      <c r="AP17" s="542"/>
      <c r="AQ17" s="542"/>
      <c r="AR17" s="542"/>
      <c r="AS17" s="542"/>
      <c r="AT17" s="542"/>
      <c r="AU17" s="542"/>
      <c r="AV17" s="542"/>
      <c r="AW17" s="542"/>
      <c r="AX17" s="542"/>
      <c r="AY17" s="542"/>
      <c r="AZ17" s="542"/>
      <c r="BA17" s="542"/>
      <c r="BB17" s="542"/>
      <c r="BC17" s="542"/>
      <c r="BD17" s="542"/>
      <c r="BE17" s="542"/>
      <c r="BF17" s="542"/>
      <c r="BG17" s="542"/>
      <c r="BH17" s="542"/>
      <c r="BI17" s="542"/>
      <c r="BJ17" s="542"/>
      <c r="BK17" s="542"/>
      <c r="BL17" s="542"/>
      <c r="BM17" s="542"/>
      <c r="BN17" s="542"/>
      <c r="BO17" s="542"/>
      <c r="BP17" s="542"/>
      <c r="BQ17" s="542"/>
      <c r="BR17" s="542"/>
      <c r="BS17" s="542"/>
      <c r="BT17" s="542"/>
      <c r="BU17" s="542"/>
      <c r="BV17" s="542"/>
      <c r="BW17" s="542"/>
      <c r="BX17" s="542"/>
      <c r="BY17" s="542"/>
      <c r="BZ17" s="542"/>
      <c r="CA17" s="542"/>
      <c r="CB17" s="542"/>
      <c r="CC17" s="542"/>
      <c r="CD17" s="542"/>
      <c r="CE17" s="542"/>
      <c r="CF17" s="542"/>
      <c r="CG17" s="542"/>
      <c r="CH17" s="542"/>
      <c r="CI17" s="542"/>
      <c r="CJ17" s="542"/>
      <c r="CK17" s="542"/>
      <c r="CL17" s="542"/>
      <c r="CM17" s="542"/>
      <c r="CN17" s="543" t="s">
        <v>153</v>
      </c>
      <c r="CO17" s="539"/>
      <c r="CP17" s="539"/>
      <c r="CQ17" s="539"/>
      <c r="CR17" s="539"/>
      <c r="CS17" s="539"/>
      <c r="CT17" s="539"/>
      <c r="CU17" s="540"/>
      <c r="CV17" s="544" t="s">
        <v>21</v>
      </c>
      <c r="CW17" s="539"/>
      <c r="CX17" s="539"/>
      <c r="CY17" s="539"/>
      <c r="CZ17" s="539"/>
      <c r="DA17" s="539"/>
      <c r="DB17" s="539"/>
      <c r="DC17" s="539"/>
      <c r="DD17" s="539"/>
      <c r="DE17" s="540"/>
      <c r="DF17" s="286"/>
      <c r="DG17" s="536"/>
      <c r="DH17" s="537"/>
      <c r="DI17" s="537"/>
      <c r="DJ17" s="537"/>
      <c r="DK17" s="537"/>
      <c r="DL17" s="537"/>
      <c r="DM17" s="537"/>
      <c r="DN17" s="537"/>
      <c r="DO17" s="537"/>
      <c r="DP17" s="537"/>
      <c r="DQ17" s="537"/>
      <c r="DR17" s="537"/>
      <c r="DS17" s="538"/>
      <c r="DT17" s="536"/>
      <c r="DU17" s="537"/>
      <c r="DV17" s="537"/>
      <c r="DW17" s="537"/>
      <c r="DX17" s="537"/>
      <c r="DY17" s="537"/>
      <c r="DZ17" s="537"/>
      <c r="EA17" s="537"/>
      <c r="EB17" s="537"/>
      <c r="EC17" s="537"/>
      <c r="ED17" s="537"/>
      <c r="EE17" s="537"/>
      <c r="EF17" s="538"/>
      <c r="EG17" s="536"/>
      <c r="EH17" s="537"/>
      <c r="EI17" s="537"/>
      <c r="EJ17" s="537"/>
      <c r="EK17" s="537"/>
      <c r="EL17" s="537"/>
      <c r="EM17" s="537"/>
      <c r="EN17" s="537"/>
      <c r="EO17" s="537"/>
      <c r="EP17" s="537"/>
      <c r="EQ17" s="537"/>
      <c r="ER17" s="537"/>
      <c r="ES17" s="538"/>
      <c r="ET17" s="536"/>
      <c r="EU17" s="537"/>
      <c r="EV17" s="537"/>
      <c r="EW17" s="537"/>
      <c r="EX17" s="537"/>
      <c r="EY17" s="537"/>
      <c r="EZ17" s="537"/>
      <c r="FA17" s="537"/>
      <c r="FB17" s="537"/>
      <c r="FC17" s="537"/>
      <c r="FD17" s="537"/>
      <c r="FE17" s="537"/>
      <c r="FF17" s="538"/>
      <c r="FI17" s="256"/>
    </row>
    <row r="18" spans="1:165" ht="24" customHeight="1">
      <c r="A18" s="539" t="s">
        <v>154</v>
      </c>
      <c r="B18" s="539"/>
      <c r="C18" s="539"/>
      <c r="D18" s="539"/>
      <c r="E18" s="539"/>
      <c r="F18" s="539"/>
      <c r="G18" s="539"/>
      <c r="H18" s="540"/>
      <c r="I18" s="603" t="s">
        <v>155</v>
      </c>
      <c r="J18" s="604"/>
      <c r="K18" s="604"/>
      <c r="L18" s="604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  <c r="AI18" s="604"/>
      <c r="AJ18" s="604"/>
      <c r="AK18" s="604"/>
      <c r="AL18" s="604"/>
      <c r="AM18" s="604"/>
      <c r="AN18" s="604"/>
      <c r="AO18" s="604"/>
      <c r="AP18" s="604"/>
      <c r="AQ18" s="604"/>
      <c r="AR18" s="604"/>
      <c r="AS18" s="604"/>
      <c r="AT18" s="604"/>
      <c r="AU18" s="604"/>
      <c r="AV18" s="604"/>
      <c r="AW18" s="604"/>
      <c r="AX18" s="604"/>
      <c r="AY18" s="604"/>
      <c r="AZ18" s="604"/>
      <c r="BA18" s="604"/>
      <c r="BB18" s="604"/>
      <c r="BC18" s="604"/>
      <c r="BD18" s="604"/>
      <c r="BE18" s="604"/>
      <c r="BF18" s="604"/>
      <c r="BG18" s="604"/>
      <c r="BH18" s="604"/>
      <c r="BI18" s="604"/>
      <c r="BJ18" s="604"/>
      <c r="BK18" s="604"/>
      <c r="BL18" s="604"/>
      <c r="BM18" s="604"/>
      <c r="BN18" s="604"/>
      <c r="BO18" s="604"/>
      <c r="BP18" s="604"/>
      <c r="BQ18" s="604"/>
      <c r="BR18" s="604"/>
      <c r="BS18" s="604"/>
      <c r="BT18" s="604"/>
      <c r="BU18" s="604"/>
      <c r="BV18" s="604"/>
      <c r="BW18" s="604"/>
      <c r="BX18" s="604"/>
      <c r="BY18" s="604"/>
      <c r="BZ18" s="604"/>
      <c r="CA18" s="604"/>
      <c r="CB18" s="604"/>
      <c r="CC18" s="604"/>
      <c r="CD18" s="604"/>
      <c r="CE18" s="604"/>
      <c r="CF18" s="604"/>
      <c r="CG18" s="604"/>
      <c r="CH18" s="604"/>
      <c r="CI18" s="604"/>
      <c r="CJ18" s="604"/>
      <c r="CK18" s="604"/>
      <c r="CL18" s="604"/>
      <c r="CM18" s="604"/>
      <c r="CN18" s="543" t="s">
        <v>156</v>
      </c>
      <c r="CO18" s="539"/>
      <c r="CP18" s="539"/>
      <c r="CQ18" s="539"/>
      <c r="CR18" s="539"/>
      <c r="CS18" s="539"/>
      <c r="CT18" s="539"/>
      <c r="CU18" s="540"/>
      <c r="CV18" s="544" t="s">
        <v>21</v>
      </c>
      <c r="CW18" s="539"/>
      <c r="CX18" s="539"/>
      <c r="CY18" s="539"/>
      <c r="CZ18" s="539"/>
      <c r="DA18" s="539"/>
      <c r="DB18" s="539"/>
      <c r="DC18" s="539"/>
      <c r="DD18" s="539"/>
      <c r="DE18" s="540"/>
      <c r="DF18" s="286"/>
      <c r="DG18" s="536">
        <f>DG19+DG28</f>
        <v>1306084.8900000001</v>
      </c>
      <c r="DH18" s="537"/>
      <c r="DI18" s="537"/>
      <c r="DJ18" s="537"/>
      <c r="DK18" s="537"/>
      <c r="DL18" s="537"/>
      <c r="DM18" s="537"/>
      <c r="DN18" s="537"/>
      <c r="DO18" s="537"/>
      <c r="DP18" s="537"/>
      <c r="DQ18" s="537"/>
      <c r="DR18" s="537"/>
      <c r="DS18" s="538"/>
      <c r="DT18" s="536">
        <f>DT19+DT28</f>
        <v>604128</v>
      </c>
      <c r="DU18" s="537"/>
      <c r="DV18" s="537"/>
      <c r="DW18" s="537"/>
      <c r="DX18" s="537"/>
      <c r="DY18" s="537"/>
      <c r="DZ18" s="537"/>
      <c r="EA18" s="537"/>
      <c r="EB18" s="537"/>
      <c r="EC18" s="537"/>
      <c r="ED18" s="537"/>
      <c r="EE18" s="537"/>
      <c r="EF18" s="538"/>
      <c r="EG18" s="536">
        <f>EG19+EG28</f>
        <v>2104128</v>
      </c>
      <c r="EH18" s="537"/>
      <c r="EI18" s="537"/>
      <c r="EJ18" s="537"/>
      <c r="EK18" s="537"/>
      <c r="EL18" s="537"/>
      <c r="EM18" s="537"/>
      <c r="EN18" s="537"/>
      <c r="EO18" s="537"/>
      <c r="EP18" s="537"/>
      <c r="EQ18" s="537"/>
      <c r="ER18" s="537"/>
      <c r="ES18" s="538"/>
      <c r="ET18" s="536">
        <f>ET19+ET28</f>
        <v>0</v>
      </c>
      <c r="EU18" s="537"/>
      <c r="EV18" s="537"/>
      <c r="EW18" s="537"/>
      <c r="EX18" s="537"/>
      <c r="EY18" s="537"/>
      <c r="EZ18" s="537"/>
      <c r="FA18" s="537"/>
      <c r="FB18" s="537"/>
      <c r="FC18" s="537"/>
      <c r="FD18" s="537"/>
      <c r="FE18" s="537"/>
      <c r="FF18" s="538"/>
      <c r="FI18" s="256"/>
    </row>
    <row r="19" spans="1:165" ht="24" customHeight="1">
      <c r="A19" s="539" t="s">
        <v>157</v>
      </c>
      <c r="B19" s="539"/>
      <c r="C19" s="539"/>
      <c r="D19" s="539"/>
      <c r="E19" s="539"/>
      <c r="F19" s="539"/>
      <c r="G19" s="539"/>
      <c r="H19" s="540"/>
      <c r="I19" s="541" t="s">
        <v>149</v>
      </c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  <c r="AG19" s="542"/>
      <c r="AH19" s="542"/>
      <c r="AI19" s="542"/>
      <c r="AJ19" s="542"/>
      <c r="AK19" s="542"/>
      <c r="AL19" s="542"/>
      <c r="AM19" s="542"/>
      <c r="AN19" s="542"/>
      <c r="AO19" s="542"/>
      <c r="AP19" s="542"/>
      <c r="AQ19" s="542"/>
      <c r="AR19" s="542"/>
      <c r="AS19" s="542"/>
      <c r="AT19" s="542"/>
      <c r="AU19" s="542"/>
      <c r="AV19" s="542"/>
      <c r="AW19" s="542"/>
      <c r="AX19" s="542"/>
      <c r="AY19" s="542"/>
      <c r="AZ19" s="542"/>
      <c r="BA19" s="542"/>
      <c r="BB19" s="542"/>
      <c r="BC19" s="542"/>
      <c r="BD19" s="542"/>
      <c r="BE19" s="542"/>
      <c r="BF19" s="542"/>
      <c r="BG19" s="542"/>
      <c r="BH19" s="542"/>
      <c r="BI19" s="542"/>
      <c r="BJ19" s="542"/>
      <c r="BK19" s="542"/>
      <c r="BL19" s="542"/>
      <c r="BM19" s="542"/>
      <c r="BN19" s="542"/>
      <c r="BO19" s="542"/>
      <c r="BP19" s="542"/>
      <c r="BQ19" s="542"/>
      <c r="BR19" s="542"/>
      <c r="BS19" s="542"/>
      <c r="BT19" s="542"/>
      <c r="BU19" s="542"/>
      <c r="BV19" s="542"/>
      <c r="BW19" s="542"/>
      <c r="BX19" s="542"/>
      <c r="BY19" s="542"/>
      <c r="BZ19" s="542"/>
      <c r="CA19" s="542"/>
      <c r="CB19" s="542"/>
      <c r="CC19" s="542"/>
      <c r="CD19" s="542"/>
      <c r="CE19" s="542"/>
      <c r="CF19" s="542"/>
      <c r="CG19" s="542"/>
      <c r="CH19" s="542"/>
      <c r="CI19" s="542"/>
      <c r="CJ19" s="542"/>
      <c r="CK19" s="542"/>
      <c r="CL19" s="542"/>
      <c r="CM19" s="542"/>
      <c r="CN19" s="543" t="s">
        <v>158</v>
      </c>
      <c r="CO19" s="539"/>
      <c r="CP19" s="539"/>
      <c r="CQ19" s="539"/>
      <c r="CR19" s="539"/>
      <c r="CS19" s="539"/>
      <c r="CT19" s="539"/>
      <c r="CU19" s="540"/>
      <c r="CV19" s="544" t="s">
        <v>21</v>
      </c>
      <c r="CW19" s="539"/>
      <c r="CX19" s="539"/>
      <c r="CY19" s="539"/>
      <c r="CZ19" s="539"/>
      <c r="DA19" s="539"/>
      <c r="DB19" s="539"/>
      <c r="DC19" s="539"/>
      <c r="DD19" s="539"/>
      <c r="DE19" s="540"/>
      <c r="DF19" s="286"/>
      <c r="DG19" s="536">
        <f>1037084.89+269000</f>
        <v>1306084.8900000001</v>
      </c>
      <c r="DH19" s="537"/>
      <c r="DI19" s="537"/>
      <c r="DJ19" s="537"/>
      <c r="DK19" s="537"/>
      <c r="DL19" s="537"/>
      <c r="DM19" s="537"/>
      <c r="DN19" s="537"/>
      <c r="DO19" s="537"/>
      <c r="DP19" s="537"/>
      <c r="DQ19" s="537"/>
      <c r="DR19" s="537"/>
      <c r="DS19" s="538"/>
      <c r="DT19" s="536">
        <v>604128</v>
      </c>
      <c r="DU19" s="537"/>
      <c r="DV19" s="537"/>
      <c r="DW19" s="537"/>
      <c r="DX19" s="537"/>
      <c r="DY19" s="537"/>
      <c r="DZ19" s="537"/>
      <c r="EA19" s="537"/>
      <c r="EB19" s="537"/>
      <c r="EC19" s="537"/>
      <c r="ED19" s="537"/>
      <c r="EE19" s="537"/>
      <c r="EF19" s="538"/>
      <c r="EG19" s="536">
        <v>2104128</v>
      </c>
      <c r="EH19" s="537"/>
      <c r="EI19" s="537"/>
      <c r="EJ19" s="537"/>
      <c r="EK19" s="537"/>
      <c r="EL19" s="537"/>
      <c r="EM19" s="537"/>
      <c r="EN19" s="537"/>
      <c r="EO19" s="537"/>
      <c r="EP19" s="537"/>
      <c r="EQ19" s="537"/>
      <c r="ER19" s="537"/>
      <c r="ES19" s="538"/>
      <c r="ET19" s="536"/>
      <c r="EU19" s="537"/>
      <c r="EV19" s="537"/>
      <c r="EW19" s="537"/>
      <c r="EX19" s="537"/>
      <c r="EY19" s="537"/>
      <c r="EZ19" s="537"/>
      <c r="FA19" s="537"/>
      <c r="FB19" s="537"/>
      <c r="FC19" s="537"/>
      <c r="FD19" s="537"/>
      <c r="FE19" s="537"/>
      <c r="FF19" s="538"/>
      <c r="FI19" s="256"/>
    </row>
    <row r="20" spans="1:165" s="291" customFormat="1" ht="24" customHeight="1">
      <c r="A20" s="539"/>
      <c r="B20" s="539"/>
      <c r="C20" s="539"/>
      <c r="D20" s="539"/>
      <c r="E20" s="539"/>
      <c r="F20" s="539"/>
      <c r="G20" s="539"/>
      <c r="H20" s="540"/>
      <c r="I20" s="541" t="s">
        <v>100</v>
      </c>
      <c r="J20" s="542"/>
      <c r="K20" s="542"/>
      <c r="L20" s="542"/>
      <c r="M20" s="542"/>
      <c r="N20" s="542"/>
      <c r="O20" s="542"/>
      <c r="P20" s="542"/>
      <c r="Q20" s="542"/>
      <c r="R20" s="542"/>
      <c r="S20" s="542"/>
      <c r="T20" s="54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  <c r="AH20" s="542"/>
      <c r="AI20" s="542"/>
      <c r="AJ20" s="542"/>
      <c r="AK20" s="542"/>
      <c r="AL20" s="542"/>
      <c r="AM20" s="542"/>
      <c r="AN20" s="542"/>
      <c r="AO20" s="542"/>
      <c r="AP20" s="542"/>
      <c r="AQ20" s="542"/>
      <c r="AR20" s="542"/>
      <c r="AS20" s="542"/>
      <c r="AT20" s="542"/>
      <c r="AU20" s="542"/>
      <c r="AV20" s="542"/>
      <c r="AW20" s="542"/>
      <c r="AX20" s="542"/>
      <c r="AY20" s="542"/>
      <c r="AZ20" s="542"/>
      <c r="BA20" s="542"/>
      <c r="BB20" s="542"/>
      <c r="BC20" s="542"/>
      <c r="BD20" s="542"/>
      <c r="BE20" s="542"/>
      <c r="BF20" s="542"/>
      <c r="BG20" s="542"/>
      <c r="BH20" s="542"/>
      <c r="BI20" s="542"/>
      <c r="BJ20" s="542"/>
      <c r="BK20" s="542"/>
      <c r="BL20" s="542"/>
      <c r="BM20" s="542"/>
      <c r="BN20" s="542"/>
      <c r="BO20" s="542"/>
      <c r="BP20" s="542"/>
      <c r="BQ20" s="542"/>
      <c r="BR20" s="542"/>
      <c r="BS20" s="542"/>
      <c r="BT20" s="542"/>
      <c r="BU20" s="542"/>
      <c r="BV20" s="542"/>
      <c r="BW20" s="542"/>
      <c r="BX20" s="542"/>
      <c r="BY20" s="542"/>
      <c r="BZ20" s="542"/>
      <c r="CA20" s="542"/>
      <c r="CB20" s="542"/>
      <c r="CC20" s="542"/>
      <c r="CD20" s="542"/>
      <c r="CE20" s="542"/>
      <c r="CF20" s="542"/>
      <c r="CG20" s="542"/>
      <c r="CH20" s="542"/>
      <c r="CI20" s="542"/>
      <c r="CJ20" s="542"/>
      <c r="CK20" s="542"/>
      <c r="CL20" s="542"/>
      <c r="CM20" s="542"/>
      <c r="CN20" s="543" t="s">
        <v>384</v>
      </c>
      <c r="CO20" s="539"/>
      <c r="CP20" s="539"/>
      <c r="CQ20" s="539"/>
      <c r="CR20" s="539"/>
      <c r="CS20" s="539"/>
      <c r="CT20" s="539"/>
      <c r="CU20" s="540"/>
      <c r="CV20" s="544"/>
      <c r="CW20" s="539"/>
      <c r="CX20" s="539"/>
      <c r="CY20" s="539"/>
      <c r="CZ20" s="539"/>
      <c r="DA20" s="539"/>
      <c r="DB20" s="539"/>
      <c r="DC20" s="539"/>
      <c r="DD20" s="539"/>
      <c r="DE20" s="540"/>
      <c r="DF20" s="313" t="s">
        <v>403</v>
      </c>
      <c r="DG20" s="545">
        <f>вспомогательная!P61</f>
        <v>604128</v>
      </c>
      <c r="DH20" s="546"/>
      <c r="DI20" s="546"/>
      <c r="DJ20" s="546"/>
      <c r="DK20" s="546"/>
      <c r="DL20" s="546"/>
      <c r="DM20" s="546"/>
      <c r="DN20" s="546"/>
      <c r="DO20" s="546"/>
      <c r="DP20" s="546"/>
      <c r="DQ20" s="546"/>
      <c r="DR20" s="546"/>
      <c r="DS20" s="547"/>
      <c r="DT20" s="545">
        <f>вспомогательная!Q61</f>
        <v>604128</v>
      </c>
      <c r="DU20" s="546"/>
      <c r="DV20" s="546"/>
      <c r="DW20" s="546"/>
      <c r="DX20" s="546"/>
      <c r="DY20" s="546"/>
      <c r="DZ20" s="546"/>
      <c r="EA20" s="546"/>
      <c r="EB20" s="546"/>
      <c r="EC20" s="546"/>
      <c r="ED20" s="546"/>
      <c r="EE20" s="546"/>
      <c r="EF20" s="547"/>
      <c r="EG20" s="545">
        <f>вспомогательная!R61</f>
        <v>604128</v>
      </c>
      <c r="EH20" s="546"/>
      <c r="EI20" s="546"/>
      <c r="EJ20" s="546"/>
      <c r="EK20" s="546"/>
      <c r="EL20" s="546"/>
      <c r="EM20" s="546"/>
      <c r="EN20" s="546"/>
      <c r="EO20" s="546"/>
      <c r="EP20" s="546"/>
      <c r="EQ20" s="546"/>
      <c r="ER20" s="546"/>
      <c r="ES20" s="547"/>
      <c r="ET20" s="536"/>
      <c r="EU20" s="537"/>
      <c r="EV20" s="537"/>
      <c r="EW20" s="537"/>
      <c r="EX20" s="537"/>
      <c r="EY20" s="537"/>
      <c r="EZ20" s="537"/>
      <c r="FA20" s="537"/>
      <c r="FB20" s="537"/>
      <c r="FC20" s="537"/>
      <c r="FD20" s="537"/>
      <c r="FE20" s="537"/>
      <c r="FF20" s="538"/>
      <c r="FI20" s="256"/>
    </row>
    <row r="21" spans="1:165" s="291" customFormat="1" ht="24" customHeight="1">
      <c r="A21" s="539"/>
      <c r="B21" s="539"/>
      <c r="C21" s="539"/>
      <c r="D21" s="539"/>
      <c r="E21" s="539"/>
      <c r="F21" s="539"/>
      <c r="G21" s="539"/>
      <c r="H21" s="540"/>
      <c r="I21" s="541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  <c r="AE21" s="542"/>
      <c r="AF21" s="542"/>
      <c r="AG21" s="542"/>
      <c r="AH21" s="542"/>
      <c r="AI21" s="542"/>
      <c r="AJ21" s="542"/>
      <c r="AK21" s="542"/>
      <c r="AL21" s="542"/>
      <c r="AM21" s="542"/>
      <c r="AN21" s="542"/>
      <c r="AO21" s="542"/>
      <c r="AP21" s="542"/>
      <c r="AQ21" s="542"/>
      <c r="AR21" s="542"/>
      <c r="AS21" s="542"/>
      <c r="AT21" s="542"/>
      <c r="AU21" s="542"/>
      <c r="AV21" s="542"/>
      <c r="AW21" s="542"/>
      <c r="AX21" s="542"/>
      <c r="AY21" s="542"/>
      <c r="AZ21" s="542"/>
      <c r="BA21" s="542"/>
      <c r="BB21" s="542"/>
      <c r="BC21" s="542"/>
      <c r="BD21" s="542"/>
      <c r="BE21" s="542"/>
      <c r="BF21" s="542"/>
      <c r="BG21" s="542"/>
      <c r="BH21" s="542"/>
      <c r="BI21" s="542"/>
      <c r="BJ21" s="542"/>
      <c r="BK21" s="542"/>
      <c r="BL21" s="542"/>
      <c r="BM21" s="542"/>
      <c r="BN21" s="542"/>
      <c r="BO21" s="542"/>
      <c r="BP21" s="542"/>
      <c r="BQ21" s="542"/>
      <c r="BR21" s="542"/>
      <c r="BS21" s="542"/>
      <c r="BT21" s="542"/>
      <c r="BU21" s="542"/>
      <c r="BV21" s="542"/>
      <c r="BW21" s="542"/>
      <c r="BX21" s="542"/>
      <c r="BY21" s="542"/>
      <c r="BZ21" s="542"/>
      <c r="CA21" s="542"/>
      <c r="CB21" s="542"/>
      <c r="CC21" s="542"/>
      <c r="CD21" s="542"/>
      <c r="CE21" s="542"/>
      <c r="CF21" s="542"/>
      <c r="CG21" s="542"/>
      <c r="CH21" s="542"/>
      <c r="CI21" s="542"/>
      <c r="CJ21" s="542"/>
      <c r="CK21" s="542"/>
      <c r="CL21" s="542"/>
      <c r="CM21" s="542"/>
      <c r="CN21" s="543" t="s">
        <v>385</v>
      </c>
      <c r="CO21" s="539"/>
      <c r="CP21" s="539"/>
      <c r="CQ21" s="539"/>
      <c r="CR21" s="539"/>
      <c r="CS21" s="539"/>
      <c r="CT21" s="539"/>
      <c r="CU21" s="540"/>
      <c r="CV21" s="544"/>
      <c r="CW21" s="539"/>
      <c r="CX21" s="539"/>
      <c r="CY21" s="539"/>
      <c r="CZ21" s="539"/>
      <c r="DA21" s="539"/>
      <c r="DB21" s="539"/>
      <c r="DC21" s="539"/>
      <c r="DD21" s="539"/>
      <c r="DE21" s="540"/>
      <c r="DF21" s="313" t="s">
        <v>407</v>
      </c>
      <c r="DG21" s="545">
        <f>вспомогательная!P62</f>
        <v>432956.89</v>
      </c>
      <c r="DH21" s="546"/>
      <c r="DI21" s="546"/>
      <c r="DJ21" s="546"/>
      <c r="DK21" s="546"/>
      <c r="DL21" s="546"/>
      <c r="DM21" s="546"/>
      <c r="DN21" s="546"/>
      <c r="DO21" s="546"/>
      <c r="DP21" s="546"/>
      <c r="DQ21" s="546"/>
      <c r="DR21" s="546"/>
      <c r="DS21" s="547"/>
      <c r="DT21" s="545"/>
      <c r="DU21" s="546"/>
      <c r="DV21" s="546"/>
      <c r="DW21" s="546"/>
      <c r="DX21" s="546"/>
      <c r="DY21" s="546"/>
      <c r="DZ21" s="546"/>
      <c r="EA21" s="546"/>
      <c r="EB21" s="546"/>
      <c r="EC21" s="546"/>
      <c r="ED21" s="546"/>
      <c r="EE21" s="546"/>
      <c r="EF21" s="547"/>
      <c r="EG21" s="545">
        <f>вспомогательная!R62</f>
        <v>1500000</v>
      </c>
      <c r="EH21" s="546"/>
      <c r="EI21" s="546"/>
      <c r="EJ21" s="546"/>
      <c r="EK21" s="546"/>
      <c r="EL21" s="546"/>
      <c r="EM21" s="546"/>
      <c r="EN21" s="546"/>
      <c r="EO21" s="546"/>
      <c r="EP21" s="546"/>
      <c r="EQ21" s="546"/>
      <c r="ER21" s="546"/>
      <c r="ES21" s="547"/>
      <c r="ET21" s="536"/>
      <c r="EU21" s="537"/>
      <c r="EV21" s="537"/>
      <c r="EW21" s="537"/>
      <c r="EX21" s="537"/>
      <c r="EY21" s="537"/>
      <c r="EZ21" s="537"/>
      <c r="FA21" s="537"/>
      <c r="FB21" s="537"/>
      <c r="FC21" s="537"/>
      <c r="FD21" s="537"/>
      <c r="FE21" s="537"/>
      <c r="FF21" s="538"/>
      <c r="FI21" s="256"/>
    </row>
    <row r="22" spans="1:165" s="291" customFormat="1" ht="24" customHeight="1">
      <c r="A22" s="539"/>
      <c r="B22" s="539"/>
      <c r="C22" s="539"/>
      <c r="D22" s="539"/>
      <c r="E22" s="539"/>
      <c r="F22" s="539"/>
      <c r="G22" s="539"/>
      <c r="H22" s="540"/>
      <c r="I22" s="541"/>
      <c r="J22" s="542"/>
      <c r="K22" s="542"/>
      <c r="L22" s="542"/>
      <c r="M22" s="542"/>
      <c r="N22" s="542"/>
      <c r="O22" s="542"/>
      <c r="P22" s="542"/>
      <c r="Q22" s="542"/>
      <c r="R22" s="542"/>
      <c r="S22" s="542"/>
      <c r="T22" s="542"/>
      <c r="U22" s="542"/>
      <c r="V22" s="542"/>
      <c r="W22" s="542"/>
      <c r="X22" s="542"/>
      <c r="Y22" s="542"/>
      <c r="Z22" s="542"/>
      <c r="AA22" s="542"/>
      <c r="AB22" s="542"/>
      <c r="AC22" s="542"/>
      <c r="AD22" s="542"/>
      <c r="AE22" s="542"/>
      <c r="AF22" s="542"/>
      <c r="AG22" s="542"/>
      <c r="AH22" s="542"/>
      <c r="AI22" s="542"/>
      <c r="AJ22" s="542"/>
      <c r="AK22" s="542"/>
      <c r="AL22" s="542"/>
      <c r="AM22" s="542"/>
      <c r="AN22" s="542"/>
      <c r="AO22" s="542"/>
      <c r="AP22" s="542"/>
      <c r="AQ22" s="542"/>
      <c r="AR22" s="542"/>
      <c r="AS22" s="542"/>
      <c r="AT22" s="542"/>
      <c r="AU22" s="542"/>
      <c r="AV22" s="542"/>
      <c r="AW22" s="542"/>
      <c r="AX22" s="542"/>
      <c r="AY22" s="542"/>
      <c r="AZ22" s="542"/>
      <c r="BA22" s="542"/>
      <c r="BB22" s="542"/>
      <c r="BC22" s="542"/>
      <c r="BD22" s="542"/>
      <c r="BE22" s="542"/>
      <c r="BF22" s="542"/>
      <c r="BG22" s="542"/>
      <c r="BH22" s="542"/>
      <c r="BI22" s="542"/>
      <c r="BJ22" s="542"/>
      <c r="BK22" s="542"/>
      <c r="BL22" s="542"/>
      <c r="BM22" s="542"/>
      <c r="BN22" s="542"/>
      <c r="BO22" s="542"/>
      <c r="BP22" s="542"/>
      <c r="BQ22" s="542"/>
      <c r="BR22" s="542"/>
      <c r="BS22" s="542"/>
      <c r="BT22" s="542"/>
      <c r="BU22" s="542"/>
      <c r="BV22" s="542"/>
      <c r="BW22" s="542"/>
      <c r="BX22" s="542"/>
      <c r="BY22" s="542"/>
      <c r="BZ22" s="542"/>
      <c r="CA22" s="542"/>
      <c r="CB22" s="542"/>
      <c r="CC22" s="542"/>
      <c r="CD22" s="542"/>
      <c r="CE22" s="542"/>
      <c r="CF22" s="542"/>
      <c r="CG22" s="542"/>
      <c r="CH22" s="542"/>
      <c r="CI22" s="542"/>
      <c r="CJ22" s="542"/>
      <c r="CK22" s="542"/>
      <c r="CL22" s="542"/>
      <c r="CM22" s="542"/>
      <c r="CN22" s="543" t="s">
        <v>386</v>
      </c>
      <c r="CO22" s="539"/>
      <c r="CP22" s="539"/>
      <c r="CQ22" s="539"/>
      <c r="CR22" s="539"/>
      <c r="CS22" s="539"/>
      <c r="CT22" s="539"/>
      <c r="CU22" s="540"/>
      <c r="CV22" s="544"/>
      <c r="CW22" s="539"/>
      <c r="CX22" s="539"/>
      <c r="CY22" s="539"/>
      <c r="CZ22" s="539"/>
      <c r="DA22" s="539"/>
      <c r="DB22" s="539"/>
      <c r="DC22" s="539"/>
      <c r="DD22" s="539"/>
      <c r="DE22" s="540"/>
      <c r="DF22" s="313"/>
      <c r="DG22" s="536"/>
      <c r="DH22" s="537"/>
      <c r="DI22" s="537"/>
      <c r="DJ22" s="537"/>
      <c r="DK22" s="537"/>
      <c r="DL22" s="537"/>
      <c r="DM22" s="537"/>
      <c r="DN22" s="537"/>
      <c r="DO22" s="537"/>
      <c r="DP22" s="537"/>
      <c r="DQ22" s="537"/>
      <c r="DR22" s="537"/>
      <c r="DS22" s="538"/>
      <c r="DT22" s="536"/>
      <c r="DU22" s="537"/>
      <c r="DV22" s="537"/>
      <c r="DW22" s="537"/>
      <c r="DX22" s="537"/>
      <c r="DY22" s="537"/>
      <c r="DZ22" s="537"/>
      <c r="EA22" s="537"/>
      <c r="EB22" s="537"/>
      <c r="EC22" s="537"/>
      <c r="ED22" s="537"/>
      <c r="EE22" s="537"/>
      <c r="EF22" s="538"/>
      <c r="EG22" s="536"/>
      <c r="EH22" s="537"/>
      <c r="EI22" s="537"/>
      <c r="EJ22" s="537"/>
      <c r="EK22" s="537"/>
      <c r="EL22" s="537"/>
      <c r="EM22" s="537"/>
      <c r="EN22" s="537"/>
      <c r="EO22" s="537"/>
      <c r="EP22" s="537"/>
      <c r="EQ22" s="537"/>
      <c r="ER22" s="537"/>
      <c r="ES22" s="538"/>
      <c r="ET22" s="536"/>
      <c r="EU22" s="537"/>
      <c r="EV22" s="537"/>
      <c r="EW22" s="537"/>
      <c r="EX22" s="537"/>
      <c r="EY22" s="537"/>
      <c r="EZ22" s="537"/>
      <c r="FA22" s="537"/>
      <c r="FB22" s="537"/>
      <c r="FC22" s="537"/>
      <c r="FD22" s="537"/>
      <c r="FE22" s="537"/>
      <c r="FF22" s="538"/>
      <c r="FI22" s="256"/>
    </row>
    <row r="23" spans="1:165" s="291" customFormat="1" ht="24" hidden="1" customHeight="1">
      <c r="A23" s="539"/>
      <c r="B23" s="539"/>
      <c r="C23" s="539"/>
      <c r="D23" s="539"/>
      <c r="E23" s="539"/>
      <c r="F23" s="539"/>
      <c r="G23" s="539"/>
      <c r="H23" s="540"/>
      <c r="I23" s="541"/>
      <c r="J23" s="542"/>
      <c r="K23" s="542"/>
      <c r="L23" s="542"/>
      <c r="M23" s="542"/>
      <c r="N23" s="542"/>
      <c r="O23" s="542"/>
      <c r="P23" s="542"/>
      <c r="Q23" s="542"/>
      <c r="R23" s="542"/>
      <c r="S23" s="542"/>
      <c r="T23" s="542"/>
      <c r="U23" s="542"/>
      <c r="V23" s="542"/>
      <c r="W23" s="542"/>
      <c r="X23" s="542"/>
      <c r="Y23" s="542"/>
      <c r="Z23" s="542"/>
      <c r="AA23" s="542"/>
      <c r="AB23" s="542"/>
      <c r="AC23" s="542"/>
      <c r="AD23" s="542"/>
      <c r="AE23" s="542"/>
      <c r="AF23" s="542"/>
      <c r="AG23" s="542"/>
      <c r="AH23" s="542"/>
      <c r="AI23" s="542"/>
      <c r="AJ23" s="542"/>
      <c r="AK23" s="542"/>
      <c r="AL23" s="542"/>
      <c r="AM23" s="542"/>
      <c r="AN23" s="542"/>
      <c r="AO23" s="542"/>
      <c r="AP23" s="542"/>
      <c r="AQ23" s="542"/>
      <c r="AR23" s="542"/>
      <c r="AS23" s="542"/>
      <c r="AT23" s="542"/>
      <c r="AU23" s="542"/>
      <c r="AV23" s="542"/>
      <c r="AW23" s="542"/>
      <c r="AX23" s="542"/>
      <c r="AY23" s="542"/>
      <c r="AZ23" s="542"/>
      <c r="BA23" s="542"/>
      <c r="BB23" s="542"/>
      <c r="BC23" s="542"/>
      <c r="BD23" s="542"/>
      <c r="BE23" s="542"/>
      <c r="BF23" s="542"/>
      <c r="BG23" s="542"/>
      <c r="BH23" s="542"/>
      <c r="BI23" s="542"/>
      <c r="BJ23" s="542"/>
      <c r="BK23" s="542"/>
      <c r="BL23" s="542"/>
      <c r="BM23" s="542"/>
      <c r="BN23" s="542"/>
      <c r="BO23" s="542"/>
      <c r="BP23" s="542"/>
      <c r="BQ23" s="542"/>
      <c r="BR23" s="542"/>
      <c r="BS23" s="542"/>
      <c r="BT23" s="542"/>
      <c r="BU23" s="542"/>
      <c r="BV23" s="542"/>
      <c r="BW23" s="542"/>
      <c r="BX23" s="542"/>
      <c r="BY23" s="542"/>
      <c r="BZ23" s="542"/>
      <c r="CA23" s="542"/>
      <c r="CB23" s="542"/>
      <c r="CC23" s="542"/>
      <c r="CD23" s="542"/>
      <c r="CE23" s="542"/>
      <c r="CF23" s="542"/>
      <c r="CG23" s="542"/>
      <c r="CH23" s="542"/>
      <c r="CI23" s="542"/>
      <c r="CJ23" s="542"/>
      <c r="CK23" s="542"/>
      <c r="CL23" s="542"/>
      <c r="CM23" s="542"/>
      <c r="CN23" s="543" t="s">
        <v>387</v>
      </c>
      <c r="CO23" s="539"/>
      <c r="CP23" s="539"/>
      <c r="CQ23" s="539"/>
      <c r="CR23" s="539"/>
      <c r="CS23" s="539"/>
      <c r="CT23" s="539"/>
      <c r="CU23" s="540"/>
      <c r="CV23" s="544"/>
      <c r="CW23" s="539"/>
      <c r="CX23" s="539"/>
      <c r="CY23" s="539"/>
      <c r="CZ23" s="539"/>
      <c r="DA23" s="539"/>
      <c r="DB23" s="539"/>
      <c r="DC23" s="539"/>
      <c r="DD23" s="539"/>
      <c r="DE23" s="540"/>
      <c r="DF23" s="286"/>
      <c r="DG23" s="536"/>
      <c r="DH23" s="537"/>
      <c r="DI23" s="537"/>
      <c r="DJ23" s="537"/>
      <c r="DK23" s="537"/>
      <c r="DL23" s="537"/>
      <c r="DM23" s="537"/>
      <c r="DN23" s="537"/>
      <c r="DO23" s="537"/>
      <c r="DP23" s="537"/>
      <c r="DQ23" s="537"/>
      <c r="DR23" s="537"/>
      <c r="DS23" s="538"/>
      <c r="DT23" s="536"/>
      <c r="DU23" s="537"/>
      <c r="DV23" s="537"/>
      <c r="DW23" s="537"/>
      <c r="DX23" s="537"/>
      <c r="DY23" s="537"/>
      <c r="DZ23" s="537"/>
      <c r="EA23" s="537"/>
      <c r="EB23" s="537"/>
      <c r="EC23" s="537"/>
      <c r="ED23" s="537"/>
      <c r="EE23" s="537"/>
      <c r="EF23" s="538"/>
      <c r="EG23" s="536"/>
      <c r="EH23" s="537"/>
      <c r="EI23" s="537"/>
      <c r="EJ23" s="537"/>
      <c r="EK23" s="537"/>
      <c r="EL23" s="537"/>
      <c r="EM23" s="537"/>
      <c r="EN23" s="537"/>
      <c r="EO23" s="537"/>
      <c r="EP23" s="537"/>
      <c r="EQ23" s="537"/>
      <c r="ER23" s="537"/>
      <c r="ES23" s="538"/>
      <c r="ET23" s="536"/>
      <c r="EU23" s="537"/>
      <c r="EV23" s="537"/>
      <c r="EW23" s="537"/>
      <c r="EX23" s="537"/>
      <c r="EY23" s="537"/>
      <c r="EZ23" s="537"/>
      <c r="FA23" s="537"/>
      <c r="FB23" s="537"/>
      <c r="FC23" s="537"/>
      <c r="FD23" s="537"/>
      <c r="FE23" s="537"/>
      <c r="FF23" s="538"/>
      <c r="FI23" s="256"/>
    </row>
    <row r="24" spans="1:165" s="291" customFormat="1" ht="24" hidden="1" customHeight="1">
      <c r="A24" s="539"/>
      <c r="B24" s="539"/>
      <c r="C24" s="539"/>
      <c r="D24" s="539"/>
      <c r="E24" s="539"/>
      <c r="F24" s="539"/>
      <c r="G24" s="539"/>
      <c r="H24" s="540"/>
      <c r="I24" s="541"/>
      <c r="J24" s="542"/>
      <c r="K24" s="542"/>
      <c r="L24" s="542"/>
      <c r="M24" s="542"/>
      <c r="N24" s="542"/>
      <c r="O24" s="542"/>
      <c r="P24" s="542"/>
      <c r="Q24" s="542"/>
      <c r="R24" s="542"/>
      <c r="S24" s="542"/>
      <c r="T24" s="542"/>
      <c r="U24" s="542"/>
      <c r="V24" s="542"/>
      <c r="W24" s="542"/>
      <c r="X24" s="542"/>
      <c r="Y24" s="542"/>
      <c r="Z24" s="542"/>
      <c r="AA24" s="542"/>
      <c r="AB24" s="542"/>
      <c r="AC24" s="542"/>
      <c r="AD24" s="542"/>
      <c r="AE24" s="542"/>
      <c r="AF24" s="542"/>
      <c r="AG24" s="542"/>
      <c r="AH24" s="542"/>
      <c r="AI24" s="542"/>
      <c r="AJ24" s="542"/>
      <c r="AK24" s="542"/>
      <c r="AL24" s="542"/>
      <c r="AM24" s="542"/>
      <c r="AN24" s="542"/>
      <c r="AO24" s="542"/>
      <c r="AP24" s="542"/>
      <c r="AQ24" s="542"/>
      <c r="AR24" s="542"/>
      <c r="AS24" s="542"/>
      <c r="AT24" s="542"/>
      <c r="AU24" s="542"/>
      <c r="AV24" s="542"/>
      <c r="AW24" s="542"/>
      <c r="AX24" s="542"/>
      <c r="AY24" s="542"/>
      <c r="AZ24" s="542"/>
      <c r="BA24" s="542"/>
      <c r="BB24" s="542"/>
      <c r="BC24" s="542"/>
      <c r="BD24" s="542"/>
      <c r="BE24" s="542"/>
      <c r="BF24" s="542"/>
      <c r="BG24" s="542"/>
      <c r="BH24" s="542"/>
      <c r="BI24" s="542"/>
      <c r="BJ24" s="542"/>
      <c r="BK24" s="542"/>
      <c r="BL24" s="542"/>
      <c r="BM24" s="542"/>
      <c r="BN24" s="542"/>
      <c r="BO24" s="542"/>
      <c r="BP24" s="542"/>
      <c r="BQ24" s="542"/>
      <c r="BR24" s="542"/>
      <c r="BS24" s="542"/>
      <c r="BT24" s="542"/>
      <c r="BU24" s="542"/>
      <c r="BV24" s="542"/>
      <c r="BW24" s="542"/>
      <c r="BX24" s="542"/>
      <c r="BY24" s="542"/>
      <c r="BZ24" s="542"/>
      <c r="CA24" s="542"/>
      <c r="CB24" s="542"/>
      <c r="CC24" s="542"/>
      <c r="CD24" s="542"/>
      <c r="CE24" s="542"/>
      <c r="CF24" s="542"/>
      <c r="CG24" s="542"/>
      <c r="CH24" s="542"/>
      <c r="CI24" s="542"/>
      <c r="CJ24" s="542"/>
      <c r="CK24" s="542"/>
      <c r="CL24" s="542"/>
      <c r="CM24" s="542"/>
      <c r="CN24" s="543" t="s">
        <v>388</v>
      </c>
      <c r="CO24" s="539"/>
      <c r="CP24" s="539"/>
      <c r="CQ24" s="539"/>
      <c r="CR24" s="539"/>
      <c r="CS24" s="539"/>
      <c r="CT24" s="539"/>
      <c r="CU24" s="540"/>
      <c r="CV24" s="544"/>
      <c r="CW24" s="539"/>
      <c r="CX24" s="539"/>
      <c r="CY24" s="539"/>
      <c r="CZ24" s="539"/>
      <c r="DA24" s="539"/>
      <c r="DB24" s="539"/>
      <c r="DC24" s="539"/>
      <c r="DD24" s="539"/>
      <c r="DE24" s="540"/>
      <c r="DF24" s="286"/>
      <c r="DG24" s="536"/>
      <c r="DH24" s="537"/>
      <c r="DI24" s="537"/>
      <c r="DJ24" s="537"/>
      <c r="DK24" s="537"/>
      <c r="DL24" s="537"/>
      <c r="DM24" s="537"/>
      <c r="DN24" s="537"/>
      <c r="DO24" s="537"/>
      <c r="DP24" s="537"/>
      <c r="DQ24" s="537"/>
      <c r="DR24" s="537"/>
      <c r="DS24" s="538"/>
      <c r="DT24" s="536"/>
      <c r="DU24" s="537"/>
      <c r="DV24" s="537"/>
      <c r="DW24" s="537"/>
      <c r="DX24" s="537"/>
      <c r="DY24" s="537"/>
      <c r="DZ24" s="537"/>
      <c r="EA24" s="537"/>
      <c r="EB24" s="537"/>
      <c r="EC24" s="537"/>
      <c r="ED24" s="537"/>
      <c r="EE24" s="537"/>
      <c r="EF24" s="538"/>
      <c r="EG24" s="536"/>
      <c r="EH24" s="537"/>
      <c r="EI24" s="537"/>
      <c r="EJ24" s="537"/>
      <c r="EK24" s="537"/>
      <c r="EL24" s="537"/>
      <c r="EM24" s="537"/>
      <c r="EN24" s="537"/>
      <c r="EO24" s="537"/>
      <c r="EP24" s="537"/>
      <c r="EQ24" s="537"/>
      <c r="ER24" s="537"/>
      <c r="ES24" s="538"/>
      <c r="ET24" s="536"/>
      <c r="EU24" s="537"/>
      <c r="EV24" s="537"/>
      <c r="EW24" s="537"/>
      <c r="EX24" s="537"/>
      <c r="EY24" s="537"/>
      <c r="EZ24" s="537"/>
      <c r="FA24" s="537"/>
      <c r="FB24" s="537"/>
      <c r="FC24" s="537"/>
      <c r="FD24" s="537"/>
      <c r="FE24" s="537"/>
      <c r="FF24" s="538"/>
      <c r="FI24" s="256"/>
    </row>
    <row r="25" spans="1:165" s="291" customFormat="1" ht="24" hidden="1" customHeight="1">
      <c r="A25" s="539"/>
      <c r="B25" s="539"/>
      <c r="C25" s="539"/>
      <c r="D25" s="539"/>
      <c r="E25" s="539"/>
      <c r="F25" s="539"/>
      <c r="G25" s="539"/>
      <c r="H25" s="540"/>
      <c r="I25" s="541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  <c r="AE25" s="542"/>
      <c r="AF25" s="542"/>
      <c r="AG25" s="542"/>
      <c r="AH25" s="542"/>
      <c r="AI25" s="542"/>
      <c r="AJ25" s="542"/>
      <c r="AK25" s="542"/>
      <c r="AL25" s="542"/>
      <c r="AM25" s="542"/>
      <c r="AN25" s="542"/>
      <c r="AO25" s="542"/>
      <c r="AP25" s="542"/>
      <c r="AQ25" s="542"/>
      <c r="AR25" s="542"/>
      <c r="AS25" s="542"/>
      <c r="AT25" s="542"/>
      <c r="AU25" s="542"/>
      <c r="AV25" s="542"/>
      <c r="AW25" s="542"/>
      <c r="AX25" s="542"/>
      <c r="AY25" s="542"/>
      <c r="AZ25" s="542"/>
      <c r="BA25" s="542"/>
      <c r="BB25" s="542"/>
      <c r="BC25" s="542"/>
      <c r="BD25" s="542"/>
      <c r="BE25" s="542"/>
      <c r="BF25" s="542"/>
      <c r="BG25" s="542"/>
      <c r="BH25" s="542"/>
      <c r="BI25" s="542"/>
      <c r="BJ25" s="542"/>
      <c r="BK25" s="542"/>
      <c r="BL25" s="542"/>
      <c r="BM25" s="542"/>
      <c r="BN25" s="542"/>
      <c r="BO25" s="542"/>
      <c r="BP25" s="542"/>
      <c r="BQ25" s="542"/>
      <c r="BR25" s="542"/>
      <c r="BS25" s="542"/>
      <c r="BT25" s="542"/>
      <c r="BU25" s="542"/>
      <c r="BV25" s="542"/>
      <c r="BW25" s="542"/>
      <c r="BX25" s="542"/>
      <c r="BY25" s="542"/>
      <c r="BZ25" s="542"/>
      <c r="CA25" s="542"/>
      <c r="CB25" s="542"/>
      <c r="CC25" s="542"/>
      <c r="CD25" s="542"/>
      <c r="CE25" s="542"/>
      <c r="CF25" s="542"/>
      <c r="CG25" s="542"/>
      <c r="CH25" s="542"/>
      <c r="CI25" s="542"/>
      <c r="CJ25" s="542"/>
      <c r="CK25" s="542"/>
      <c r="CL25" s="542"/>
      <c r="CM25" s="542"/>
      <c r="CN25" s="543" t="s">
        <v>389</v>
      </c>
      <c r="CO25" s="539"/>
      <c r="CP25" s="539"/>
      <c r="CQ25" s="539"/>
      <c r="CR25" s="539"/>
      <c r="CS25" s="539"/>
      <c r="CT25" s="539"/>
      <c r="CU25" s="540"/>
      <c r="CV25" s="544"/>
      <c r="CW25" s="539"/>
      <c r="CX25" s="539"/>
      <c r="CY25" s="539"/>
      <c r="CZ25" s="539"/>
      <c r="DA25" s="539"/>
      <c r="DB25" s="539"/>
      <c r="DC25" s="539"/>
      <c r="DD25" s="539"/>
      <c r="DE25" s="540"/>
      <c r="DF25" s="286"/>
      <c r="DG25" s="536"/>
      <c r="DH25" s="537"/>
      <c r="DI25" s="537"/>
      <c r="DJ25" s="537"/>
      <c r="DK25" s="537"/>
      <c r="DL25" s="537"/>
      <c r="DM25" s="537"/>
      <c r="DN25" s="537"/>
      <c r="DO25" s="537"/>
      <c r="DP25" s="537"/>
      <c r="DQ25" s="537"/>
      <c r="DR25" s="537"/>
      <c r="DS25" s="538"/>
      <c r="DT25" s="536"/>
      <c r="DU25" s="537"/>
      <c r="DV25" s="537"/>
      <c r="DW25" s="537"/>
      <c r="DX25" s="537"/>
      <c r="DY25" s="537"/>
      <c r="DZ25" s="537"/>
      <c r="EA25" s="537"/>
      <c r="EB25" s="537"/>
      <c r="EC25" s="537"/>
      <c r="ED25" s="537"/>
      <c r="EE25" s="537"/>
      <c r="EF25" s="538"/>
      <c r="EG25" s="536"/>
      <c r="EH25" s="537"/>
      <c r="EI25" s="537"/>
      <c r="EJ25" s="537"/>
      <c r="EK25" s="537"/>
      <c r="EL25" s="537"/>
      <c r="EM25" s="537"/>
      <c r="EN25" s="537"/>
      <c r="EO25" s="537"/>
      <c r="EP25" s="537"/>
      <c r="EQ25" s="537"/>
      <c r="ER25" s="537"/>
      <c r="ES25" s="538"/>
      <c r="ET25" s="536"/>
      <c r="EU25" s="537"/>
      <c r="EV25" s="537"/>
      <c r="EW25" s="537"/>
      <c r="EX25" s="537"/>
      <c r="EY25" s="537"/>
      <c r="EZ25" s="537"/>
      <c r="FA25" s="537"/>
      <c r="FB25" s="537"/>
      <c r="FC25" s="537"/>
      <c r="FD25" s="537"/>
      <c r="FE25" s="537"/>
      <c r="FF25" s="538"/>
      <c r="FI25" s="256"/>
    </row>
    <row r="26" spans="1:165" s="291" customFormat="1" ht="24" hidden="1" customHeight="1">
      <c r="A26" s="539"/>
      <c r="B26" s="539"/>
      <c r="C26" s="539"/>
      <c r="D26" s="539"/>
      <c r="E26" s="539"/>
      <c r="F26" s="539"/>
      <c r="G26" s="539"/>
      <c r="H26" s="540"/>
      <c r="I26" s="541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42"/>
      <c r="AB26" s="542"/>
      <c r="AC26" s="542"/>
      <c r="AD26" s="542"/>
      <c r="AE26" s="542"/>
      <c r="AF26" s="542"/>
      <c r="AG26" s="542"/>
      <c r="AH26" s="542"/>
      <c r="AI26" s="542"/>
      <c r="AJ26" s="542"/>
      <c r="AK26" s="542"/>
      <c r="AL26" s="542"/>
      <c r="AM26" s="542"/>
      <c r="AN26" s="542"/>
      <c r="AO26" s="542"/>
      <c r="AP26" s="542"/>
      <c r="AQ26" s="542"/>
      <c r="AR26" s="542"/>
      <c r="AS26" s="542"/>
      <c r="AT26" s="542"/>
      <c r="AU26" s="542"/>
      <c r="AV26" s="542"/>
      <c r="AW26" s="542"/>
      <c r="AX26" s="542"/>
      <c r="AY26" s="542"/>
      <c r="AZ26" s="542"/>
      <c r="BA26" s="542"/>
      <c r="BB26" s="542"/>
      <c r="BC26" s="542"/>
      <c r="BD26" s="542"/>
      <c r="BE26" s="542"/>
      <c r="BF26" s="542"/>
      <c r="BG26" s="542"/>
      <c r="BH26" s="542"/>
      <c r="BI26" s="542"/>
      <c r="BJ26" s="542"/>
      <c r="BK26" s="542"/>
      <c r="BL26" s="542"/>
      <c r="BM26" s="542"/>
      <c r="BN26" s="542"/>
      <c r="BO26" s="542"/>
      <c r="BP26" s="542"/>
      <c r="BQ26" s="542"/>
      <c r="BR26" s="542"/>
      <c r="BS26" s="542"/>
      <c r="BT26" s="542"/>
      <c r="BU26" s="542"/>
      <c r="BV26" s="542"/>
      <c r="BW26" s="542"/>
      <c r="BX26" s="542"/>
      <c r="BY26" s="542"/>
      <c r="BZ26" s="542"/>
      <c r="CA26" s="542"/>
      <c r="CB26" s="542"/>
      <c r="CC26" s="542"/>
      <c r="CD26" s="542"/>
      <c r="CE26" s="542"/>
      <c r="CF26" s="542"/>
      <c r="CG26" s="542"/>
      <c r="CH26" s="542"/>
      <c r="CI26" s="542"/>
      <c r="CJ26" s="542"/>
      <c r="CK26" s="542"/>
      <c r="CL26" s="542"/>
      <c r="CM26" s="542"/>
      <c r="CN26" s="543" t="s">
        <v>390</v>
      </c>
      <c r="CO26" s="539"/>
      <c r="CP26" s="539"/>
      <c r="CQ26" s="539"/>
      <c r="CR26" s="539"/>
      <c r="CS26" s="539"/>
      <c r="CT26" s="539"/>
      <c r="CU26" s="540"/>
      <c r="CV26" s="544"/>
      <c r="CW26" s="539"/>
      <c r="CX26" s="539"/>
      <c r="CY26" s="539"/>
      <c r="CZ26" s="539"/>
      <c r="DA26" s="539"/>
      <c r="DB26" s="539"/>
      <c r="DC26" s="539"/>
      <c r="DD26" s="539"/>
      <c r="DE26" s="540"/>
      <c r="DF26" s="286"/>
      <c r="DG26" s="536"/>
      <c r="DH26" s="537"/>
      <c r="DI26" s="537"/>
      <c r="DJ26" s="537"/>
      <c r="DK26" s="537"/>
      <c r="DL26" s="537"/>
      <c r="DM26" s="537"/>
      <c r="DN26" s="537"/>
      <c r="DO26" s="537"/>
      <c r="DP26" s="537"/>
      <c r="DQ26" s="537"/>
      <c r="DR26" s="537"/>
      <c r="DS26" s="538"/>
      <c r="DT26" s="536"/>
      <c r="DU26" s="537"/>
      <c r="DV26" s="537"/>
      <c r="DW26" s="537"/>
      <c r="DX26" s="537"/>
      <c r="DY26" s="537"/>
      <c r="DZ26" s="537"/>
      <c r="EA26" s="537"/>
      <c r="EB26" s="537"/>
      <c r="EC26" s="537"/>
      <c r="ED26" s="537"/>
      <c r="EE26" s="537"/>
      <c r="EF26" s="538"/>
      <c r="EG26" s="536"/>
      <c r="EH26" s="537"/>
      <c r="EI26" s="537"/>
      <c r="EJ26" s="537"/>
      <c r="EK26" s="537"/>
      <c r="EL26" s="537"/>
      <c r="EM26" s="537"/>
      <c r="EN26" s="537"/>
      <c r="EO26" s="537"/>
      <c r="EP26" s="537"/>
      <c r="EQ26" s="537"/>
      <c r="ER26" s="537"/>
      <c r="ES26" s="538"/>
      <c r="ET26" s="536"/>
      <c r="EU26" s="537"/>
      <c r="EV26" s="537"/>
      <c r="EW26" s="537"/>
      <c r="EX26" s="537"/>
      <c r="EY26" s="537"/>
      <c r="EZ26" s="537"/>
      <c r="FA26" s="537"/>
      <c r="FB26" s="537"/>
      <c r="FC26" s="537"/>
      <c r="FD26" s="537"/>
      <c r="FE26" s="537"/>
      <c r="FF26" s="538"/>
      <c r="FI26" s="256"/>
    </row>
    <row r="27" spans="1:165" s="291" customFormat="1" ht="24" hidden="1" customHeight="1">
      <c r="A27" s="539"/>
      <c r="B27" s="539"/>
      <c r="C27" s="539"/>
      <c r="D27" s="539"/>
      <c r="E27" s="539"/>
      <c r="F27" s="539"/>
      <c r="G27" s="539"/>
      <c r="H27" s="540"/>
      <c r="I27" s="541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2"/>
      <c r="AK27" s="542"/>
      <c r="AL27" s="542"/>
      <c r="AM27" s="542"/>
      <c r="AN27" s="542"/>
      <c r="AO27" s="542"/>
      <c r="AP27" s="542"/>
      <c r="AQ27" s="542"/>
      <c r="AR27" s="542"/>
      <c r="AS27" s="542"/>
      <c r="AT27" s="542"/>
      <c r="AU27" s="542"/>
      <c r="AV27" s="542"/>
      <c r="AW27" s="542"/>
      <c r="AX27" s="542"/>
      <c r="AY27" s="542"/>
      <c r="AZ27" s="542"/>
      <c r="BA27" s="542"/>
      <c r="BB27" s="542"/>
      <c r="BC27" s="542"/>
      <c r="BD27" s="542"/>
      <c r="BE27" s="542"/>
      <c r="BF27" s="542"/>
      <c r="BG27" s="542"/>
      <c r="BH27" s="542"/>
      <c r="BI27" s="542"/>
      <c r="BJ27" s="542"/>
      <c r="BK27" s="542"/>
      <c r="BL27" s="542"/>
      <c r="BM27" s="542"/>
      <c r="BN27" s="542"/>
      <c r="BO27" s="542"/>
      <c r="BP27" s="542"/>
      <c r="BQ27" s="542"/>
      <c r="BR27" s="542"/>
      <c r="BS27" s="542"/>
      <c r="BT27" s="542"/>
      <c r="BU27" s="542"/>
      <c r="BV27" s="542"/>
      <c r="BW27" s="542"/>
      <c r="BX27" s="542"/>
      <c r="BY27" s="542"/>
      <c r="BZ27" s="542"/>
      <c r="CA27" s="542"/>
      <c r="CB27" s="542"/>
      <c r="CC27" s="542"/>
      <c r="CD27" s="542"/>
      <c r="CE27" s="542"/>
      <c r="CF27" s="542"/>
      <c r="CG27" s="542"/>
      <c r="CH27" s="542"/>
      <c r="CI27" s="542"/>
      <c r="CJ27" s="542"/>
      <c r="CK27" s="542"/>
      <c r="CL27" s="542"/>
      <c r="CM27" s="542"/>
      <c r="CN27" s="543" t="s">
        <v>391</v>
      </c>
      <c r="CO27" s="539"/>
      <c r="CP27" s="539"/>
      <c r="CQ27" s="539"/>
      <c r="CR27" s="539"/>
      <c r="CS27" s="539"/>
      <c r="CT27" s="539"/>
      <c r="CU27" s="540"/>
      <c r="CV27" s="544"/>
      <c r="CW27" s="539"/>
      <c r="CX27" s="539"/>
      <c r="CY27" s="539"/>
      <c r="CZ27" s="539"/>
      <c r="DA27" s="539"/>
      <c r="DB27" s="539"/>
      <c r="DC27" s="539"/>
      <c r="DD27" s="539"/>
      <c r="DE27" s="540"/>
      <c r="DF27" s="286"/>
      <c r="DG27" s="536"/>
      <c r="DH27" s="537"/>
      <c r="DI27" s="537"/>
      <c r="DJ27" s="537"/>
      <c r="DK27" s="537"/>
      <c r="DL27" s="537"/>
      <c r="DM27" s="537"/>
      <c r="DN27" s="537"/>
      <c r="DO27" s="537"/>
      <c r="DP27" s="537"/>
      <c r="DQ27" s="537"/>
      <c r="DR27" s="537"/>
      <c r="DS27" s="538"/>
      <c r="DT27" s="536"/>
      <c r="DU27" s="537"/>
      <c r="DV27" s="537"/>
      <c r="DW27" s="537"/>
      <c r="DX27" s="537"/>
      <c r="DY27" s="537"/>
      <c r="DZ27" s="537"/>
      <c r="EA27" s="537"/>
      <c r="EB27" s="537"/>
      <c r="EC27" s="537"/>
      <c r="ED27" s="537"/>
      <c r="EE27" s="537"/>
      <c r="EF27" s="538"/>
      <c r="EG27" s="536"/>
      <c r="EH27" s="537"/>
      <c r="EI27" s="537"/>
      <c r="EJ27" s="537"/>
      <c r="EK27" s="537"/>
      <c r="EL27" s="537"/>
      <c r="EM27" s="537"/>
      <c r="EN27" s="537"/>
      <c r="EO27" s="537"/>
      <c r="EP27" s="537"/>
      <c r="EQ27" s="537"/>
      <c r="ER27" s="537"/>
      <c r="ES27" s="538"/>
      <c r="ET27" s="536"/>
      <c r="EU27" s="537"/>
      <c r="EV27" s="537"/>
      <c r="EW27" s="537"/>
      <c r="EX27" s="537"/>
      <c r="EY27" s="537"/>
      <c r="EZ27" s="537"/>
      <c r="FA27" s="537"/>
      <c r="FB27" s="537"/>
      <c r="FC27" s="537"/>
      <c r="FD27" s="537"/>
      <c r="FE27" s="537"/>
      <c r="FF27" s="538"/>
      <c r="FI27" s="256"/>
    </row>
    <row r="28" spans="1:165" ht="12.75" customHeight="1">
      <c r="A28" s="539" t="s">
        <v>159</v>
      </c>
      <c r="B28" s="539"/>
      <c r="C28" s="539"/>
      <c r="D28" s="539"/>
      <c r="E28" s="539"/>
      <c r="F28" s="539"/>
      <c r="G28" s="539"/>
      <c r="H28" s="540"/>
      <c r="I28" s="605" t="s">
        <v>152</v>
      </c>
      <c r="J28" s="606"/>
      <c r="K28" s="606"/>
      <c r="L28" s="606"/>
      <c r="M28" s="606"/>
      <c r="N28" s="606"/>
      <c r="O28" s="606"/>
      <c r="P28" s="606"/>
      <c r="Q28" s="606"/>
      <c r="R28" s="606"/>
      <c r="S28" s="606"/>
      <c r="T28" s="606"/>
      <c r="U28" s="606"/>
      <c r="V28" s="606"/>
      <c r="W28" s="606"/>
      <c r="X28" s="606"/>
      <c r="Y28" s="606"/>
      <c r="Z28" s="606"/>
      <c r="AA28" s="606"/>
      <c r="AB28" s="606"/>
      <c r="AC28" s="606"/>
      <c r="AD28" s="606"/>
      <c r="AE28" s="606"/>
      <c r="AF28" s="606"/>
      <c r="AG28" s="606"/>
      <c r="AH28" s="606"/>
      <c r="AI28" s="606"/>
      <c r="AJ28" s="606"/>
      <c r="AK28" s="606"/>
      <c r="AL28" s="606"/>
      <c r="AM28" s="606"/>
      <c r="AN28" s="606"/>
      <c r="AO28" s="606"/>
      <c r="AP28" s="606"/>
      <c r="AQ28" s="606"/>
      <c r="AR28" s="606"/>
      <c r="AS28" s="606"/>
      <c r="AT28" s="606"/>
      <c r="AU28" s="606"/>
      <c r="AV28" s="606"/>
      <c r="AW28" s="606"/>
      <c r="AX28" s="606"/>
      <c r="AY28" s="606"/>
      <c r="AZ28" s="606"/>
      <c r="BA28" s="606"/>
      <c r="BB28" s="606"/>
      <c r="BC28" s="606"/>
      <c r="BD28" s="606"/>
      <c r="BE28" s="606"/>
      <c r="BF28" s="606"/>
      <c r="BG28" s="606"/>
      <c r="BH28" s="606"/>
      <c r="BI28" s="606"/>
      <c r="BJ28" s="606"/>
      <c r="BK28" s="606"/>
      <c r="BL28" s="606"/>
      <c r="BM28" s="606"/>
      <c r="BN28" s="606"/>
      <c r="BO28" s="606"/>
      <c r="BP28" s="606"/>
      <c r="BQ28" s="606"/>
      <c r="BR28" s="606"/>
      <c r="BS28" s="606"/>
      <c r="BT28" s="606"/>
      <c r="BU28" s="606"/>
      <c r="BV28" s="606"/>
      <c r="BW28" s="606"/>
      <c r="BX28" s="606"/>
      <c r="BY28" s="606"/>
      <c r="BZ28" s="606"/>
      <c r="CA28" s="606"/>
      <c r="CB28" s="606"/>
      <c r="CC28" s="606"/>
      <c r="CD28" s="606"/>
      <c r="CE28" s="606"/>
      <c r="CF28" s="606"/>
      <c r="CG28" s="606"/>
      <c r="CH28" s="606"/>
      <c r="CI28" s="606"/>
      <c r="CJ28" s="606"/>
      <c r="CK28" s="606"/>
      <c r="CL28" s="606"/>
      <c r="CM28" s="607"/>
      <c r="CN28" s="543" t="s">
        <v>160</v>
      </c>
      <c r="CO28" s="539"/>
      <c r="CP28" s="539"/>
      <c r="CQ28" s="539"/>
      <c r="CR28" s="539"/>
      <c r="CS28" s="539"/>
      <c r="CT28" s="539"/>
      <c r="CU28" s="540"/>
      <c r="CV28" s="544" t="s">
        <v>21</v>
      </c>
      <c r="CW28" s="539"/>
      <c r="CX28" s="539"/>
      <c r="CY28" s="539"/>
      <c r="CZ28" s="539"/>
      <c r="DA28" s="539"/>
      <c r="DB28" s="539"/>
      <c r="DC28" s="539"/>
      <c r="DD28" s="539"/>
      <c r="DE28" s="540"/>
      <c r="DF28" s="286"/>
      <c r="DG28" s="536"/>
      <c r="DH28" s="537"/>
      <c r="DI28" s="537"/>
      <c r="DJ28" s="537"/>
      <c r="DK28" s="537"/>
      <c r="DL28" s="537"/>
      <c r="DM28" s="537"/>
      <c r="DN28" s="537"/>
      <c r="DO28" s="537"/>
      <c r="DP28" s="537"/>
      <c r="DQ28" s="537"/>
      <c r="DR28" s="537"/>
      <c r="DS28" s="538"/>
      <c r="DT28" s="536"/>
      <c r="DU28" s="537"/>
      <c r="DV28" s="537"/>
      <c r="DW28" s="537"/>
      <c r="DX28" s="537"/>
      <c r="DY28" s="537"/>
      <c r="DZ28" s="537"/>
      <c r="EA28" s="537"/>
      <c r="EB28" s="537"/>
      <c r="EC28" s="537"/>
      <c r="ED28" s="537"/>
      <c r="EE28" s="537"/>
      <c r="EF28" s="538"/>
      <c r="EG28" s="536"/>
      <c r="EH28" s="537"/>
      <c r="EI28" s="537"/>
      <c r="EJ28" s="537"/>
      <c r="EK28" s="537"/>
      <c r="EL28" s="537"/>
      <c r="EM28" s="537"/>
      <c r="EN28" s="537"/>
      <c r="EO28" s="537"/>
      <c r="EP28" s="537"/>
      <c r="EQ28" s="537"/>
      <c r="ER28" s="537"/>
      <c r="ES28" s="538"/>
      <c r="ET28" s="536"/>
      <c r="EU28" s="537"/>
      <c r="EV28" s="537"/>
      <c r="EW28" s="537"/>
      <c r="EX28" s="537"/>
      <c r="EY28" s="537"/>
      <c r="EZ28" s="537"/>
      <c r="FA28" s="537"/>
      <c r="FB28" s="537"/>
      <c r="FC28" s="537"/>
      <c r="FD28" s="537"/>
      <c r="FE28" s="537"/>
      <c r="FF28" s="538"/>
      <c r="FI28" s="256"/>
    </row>
    <row r="29" spans="1:165" ht="12.75" customHeight="1">
      <c r="A29" s="539" t="s">
        <v>161</v>
      </c>
      <c r="B29" s="539"/>
      <c r="C29" s="539"/>
      <c r="D29" s="539"/>
      <c r="E29" s="539"/>
      <c r="F29" s="539"/>
      <c r="G29" s="539"/>
      <c r="H29" s="540"/>
      <c r="I29" s="603" t="s">
        <v>162</v>
      </c>
      <c r="J29" s="608"/>
      <c r="K29" s="608"/>
      <c r="L29" s="608"/>
      <c r="M29" s="608"/>
      <c r="N29" s="608"/>
      <c r="O29" s="608"/>
      <c r="P29" s="608"/>
      <c r="Q29" s="608"/>
      <c r="R29" s="608"/>
      <c r="S29" s="608"/>
      <c r="T29" s="608"/>
      <c r="U29" s="608"/>
      <c r="V29" s="608"/>
      <c r="W29" s="608"/>
      <c r="X29" s="608"/>
      <c r="Y29" s="608"/>
      <c r="Z29" s="608"/>
      <c r="AA29" s="608"/>
      <c r="AB29" s="608"/>
      <c r="AC29" s="608"/>
      <c r="AD29" s="608"/>
      <c r="AE29" s="608"/>
      <c r="AF29" s="608"/>
      <c r="AG29" s="608"/>
      <c r="AH29" s="608"/>
      <c r="AI29" s="608"/>
      <c r="AJ29" s="608"/>
      <c r="AK29" s="608"/>
      <c r="AL29" s="608"/>
      <c r="AM29" s="608"/>
      <c r="AN29" s="608"/>
      <c r="AO29" s="608"/>
      <c r="AP29" s="608"/>
      <c r="AQ29" s="608"/>
      <c r="AR29" s="608"/>
      <c r="AS29" s="608"/>
      <c r="AT29" s="608"/>
      <c r="AU29" s="608"/>
      <c r="AV29" s="608"/>
      <c r="AW29" s="608"/>
      <c r="AX29" s="608"/>
      <c r="AY29" s="608"/>
      <c r="AZ29" s="608"/>
      <c r="BA29" s="608"/>
      <c r="BB29" s="608"/>
      <c r="BC29" s="608"/>
      <c r="BD29" s="608"/>
      <c r="BE29" s="608"/>
      <c r="BF29" s="608"/>
      <c r="BG29" s="608"/>
      <c r="BH29" s="608"/>
      <c r="BI29" s="608"/>
      <c r="BJ29" s="608"/>
      <c r="BK29" s="608"/>
      <c r="BL29" s="608"/>
      <c r="BM29" s="608"/>
      <c r="BN29" s="608"/>
      <c r="BO29" s="608"/>
      <c r="BP29" s="608"/>
      <c r="BQ29" s="608"/>
      <c r="BR29" s="608"/>
      <c r="BS29" s="608"/>
      <c r="BT29" s="608"/>
      <c r="BU29" s="608"/>
      <c r="BV29" s="608"/>
      <c r="BW29" s="608"/>
      <c r="BX29" s="608"/>
      <c r="BY29" s="608"/>
      <c r="BZ29" s="608"/>
      <c r="CA29" s="608"/>
      <c r="CB29" s="608"/>
      <c r="CC29" s="608"/>
      <c r="CD29" s="608"/>
      <c r="CE29" s="608"/>
      <c r="CF29" s="608"/>
      <c r="CG29" s="608"/>
      <c r="CH29" s="608"/>
      <c r="CI29" s="608"/>
      <c r="CJ29" s="608"/>
      <c r="CK29" s="608"/>
      <c r="CL29" s="608"/>
      <c r="CM29" s="609"/>
      <c r="CN29" s="543" t="s">
        <v>163</v>
      </c>
      <c r="CO29" s="539"/>
      <c r="CP29" s="539"/>
      <c r="CQ29" s="539"/>
      <c r="CR29" s="539"/>
      <c r="CS29" s="539"/>
      <c r="CT29" s="539"/>
      <c r="CU29" s="540"/>
      <c r="CV29" s="544" t="s">
        <v>21</v>
      </c>
      <c r="CW29" s="539"/>
      <c r="CX29" s="539"/>
      <c r="CY29" s="539"/>
      <c r="CZ29" s="539"/>
      <c r="DA29" s="539"/>
      <c r="DB29" s="539"/>
      <c r="DC29" s="539"/>
      <c r="DD29" s="539"/>
      <c r="DE29" s="540"/>
      <c r="DF29" s="286"/>
      <c r="DG29" s="536"/>
      <c r="DH29" s="537"/>
      <c r="DI29" s="537"/>
      <c r="DJ29" s="537"/>
      <c r="DK29" s="537"/>
      <c r="DL29" s="537"/>
      <c r="DM29" s="537"/>
      <c r="DN29" s="537"/>
      <c r="DO29" s="537"/>
      <c r="DP29" s="537"/>
      <c r="DQ29" s="537"/>
      <c r="DR29" s="537"/>
      <c r="DS29" s="538"/>
      <c r="DT29" s="536"/>
      <c r="DU29" s="537"/>
      <c r="DV29" s="537"/>
      <c r="DW29" s="537"/>
      <c r="DX29" s="537"/>
      <c r="DY29" s="537"/>
      <c r="DZ29" s="537"/>
      <c r="EA29" s="537"/>
      <c r="EB29" s="537"/>
      <c r="EC29" s="537"/>
      <c r="ED29" s="537"/>
      <c r="EE29" s="537"/>
      <c r="EF29" s="538"/>
      <c r="EG29" s="536"/>
      <c r="EH29" s="537"/>
      <c r="EI29" s="537"/>
      <c r="EJ29" s="537"/>
      <c r="EK29" s="537"/>
      <c r="EL29" s="537"/>
      <c r="EM29" s="537"/>
      <c r="EN29" s="537"/>
      <c r="EO29" s="537"/>
      <c r="EP29" s="537"/>
      <c r="EQ29" s="537"/>
      <c r="ER29" s="537"/>
      <c r="ES29" s="538"/>
      <c r="ET29" s="536"/>
      <c r="EU29" s="537"/>
      <c r="EV29" s="537"/>
      <c r="EW29" s="537"/>
      <c r="EX29" s="537"/>
      <c r="EY29" s="537"/>
      <c r="EZ29" s="537"/>
      <c r="FA29" s="537"/>
      <c r="FB29" s="537"/>
      <c r="FC29" s="537"/>
      <c r="FD29" s="537"/>
      <c r="FE29" s="537"/>
      <c r="FF29" s="538"/>
      <c r="FI29" s="256"/>
    </row>
    <row r="30" spans="1:165" s="309" customFormat="1" ht="12.75" customHeight="1">
      <c r="A30" s="539"/>
      <c r="B30" s="539"/>
      <c r="C30" s="539"/>
      <c r="D30" s="539"/>
      <c r="E30" s="539"/>
      <c r="F30" s="539"/>
      <c r="G30" s="539"/>
      <c r="H30" s="540"/>
      <c r="I30" s="603" t="s">
        <v>100</v>
      </c>
      <c r="J30" s="608"/>
      <c r="K30" s="608"/>
      <c r="L30" s="608"/>
      <c r="M30" s="608"/>
      <c r="N30" s="608"/>
      <c r="O30" s="608"/>
      <c r="P30" s="608"/>
      <c r="Q30" s="608"/>
      <c r="R30" s="608"/>
      <c r="S30" s="608"/>
      <c r="T30" s="608"/>
      <c r="U30" s="608"/>
      <c r="V30" s="608"/>
      <c r="W30" s="608"/>
      <c r="X30" s="608"/>
      <c r="Y30" s="608"/>
      <c r="Z30" s="608"/>
      <c r="AA30" s="608"/>
      <c r="AB30" s="608"/>
      <c r="AC30" s="608"/>
      <c r="AD30" s="608"/>
      <c r="AE30" s="608"/>
      <c r="AF30" s="608"/>
      <c r="AG30" s="608"/>
      <c r="AH30" s="608"/>
      <c r="AI30" s="608"/>
      <c r="AJ30" s="608"/>
      <c r="AK30" s="608"/>
      <c r="AL30" s="608"/>
      <c r="AM30" s="608"/>
      <c r="AN30" s="608"/>
      <c r="AO30" s="608"/>
      <c r="AP30" s="608"/>
      <c r="AQ30" s="608"/>
      <c r="AR30" s="608"/>
      <c r="AS30" s="608"/>
      <c r="AT30" s="608"/>
      <c r="AU30" s="608"/>
      <c r="AV30" s="608"/>
      <c r="AW30" s="608"/>
      <c r="AX30" s="608"/>
      <c r="AY30" s="608"/>
      <c r="AZ30" s="608"/>
      <c r="BA30" s="608"/>
      <c r="BB30" s="608"/>
      <c r="BC30" s="608"/>
      <c r="BD30" s="608"/>
      <c r="BE30" s="608"/>
      <c r="BF30" s="608"/>
      <c r="BG30" s="608"/>
      <c r="BH30" s="608"/>
      <c r="BI30" s="608"/>
      <c r="BJ30" s="608"/>
      <c r="BK30" s="608"/>
      <c r="BL30" s="608"/>
      <c r="BM30" s="608"/>
      <c r="BN30" s="608"/>
      <c r="BO30" s="608"/>
      <c r="BP30" s="608"/>
      <c r="BQ30" s="608"/>
      <c r="BR30" s="608"/>
      <c r="BS30" s="608"/>
      <c r="BT30" s="608"/>
      <c r="BU30" s="608"/>
      <c r="BV30" s="608"/>
      <c r="BW30" s="608"/>
      <c r="BX30" s="608"/>
      <c r="BY30" s="608"/>
      <c r="BZ30" s="608"/>
      <c r="CA30" s="608"/>
      <c r="CB30" s="608"/>
      <c r="CC30" s="608"/>
      <c r="CD30" s="608"/>
      <c r="CE30" s="608"/>
      <c r="CF30" s="608"/>
      <c r="CG30" s="608"/>
      <c r="CH30" s="608"/>
      <c r="CI30" s="608"/>
      <c r="CJ30" s="608"/>
      <c r="CK30" s="608"/>
      <c r="CL30" s="608"/>
      <c r="CM30" s="609"/>
      <c r="CN30" s="543" t="s">
        <v>419</v>
      </c>
      <c r="CO30" s="539"/>
      <c r="CP30" s="539"/>
      <c r="CQ30" s="539"/>
      <c r="CR30" s="539"/>
      <c r="CS30" s="539"/>
      <c r="CT30" s="539"/>
      <c r="CU30" s="540"/>
      <c r="CV30" s="544"/>
      <c r="CW30" s="539"/>
      <c r="CX30" s="539"/>
      <c r="CY30" s="539"/>
      <c r="CZ30" s="539"/>
      <c r="DA30" s="539"/>
      <c r="DB30" s="539"/>
      <c r="DC30" s="539"/>
      <c r="DD30" s="539"/>
      <c r="DE30" s="540"/>
      <c r="DF30" s="307"/>
      <c r="DG30" s="536"/>
      <c r="DH30" s="537"/>
      <c r="DI30" s="537"/>
      <c r="DJ30" s="537"/>
      <c r="DK30" s="537"/>
      <c r="DL30" s="537"/>
      <c r="DM30" s="537"/>
      <c r="DN30" s="537"/>
      <c r="DO30" s="537"/>
      <c r="DP30" s="537"/>
      <c r="DQ30" s="537"/>
      <c r="DR30" s="537"/>
      <c r="DS30" s="538"/>
      <c r="DT30" s="536"/>
      <c r="DU30" s="537"/>
      <c r="DV30" s="537"/>
      <c r="DW30" s="537"/>
      <c r="DX30" s="537"/>
      <c r="DY30" s="537"/>
      <c r="DZ30" s="537"/>
      <c r="EA30" s="537"/>
      <c r="EB30" s="537"/>
      <c r="EC30" s="537"/>
      <c r="ED30" s="537"/>
      <c r="EE30" s="537"/>
      <c r="EF30" s="538"/>
      <c r="EG30" s="536"/>
      <c r="EH30" s="537"/>
      <c r="EI30" s="537"/>
      <c r="EJ30" s="537"/>
      <c r="EK30" s="537"/>
      <c r="EL30" s="537"/>
      <c r="EM30" s="537"/>
      <c r="EN30" s="537"/>
      <c r="EO30" s="537"/>
      <c r="EP30" s="537"/>
      <c r="EQ30" s="537"/>
      <c r="ER30" s="537"/>
      <c r="ES30" s="538"/>
      <c r="ET30" s="536"/>
      <c r="EU30" s="537"/>
      <c r="EV30" s="537"/>
      <c r="EW30" s="537"/>
      <c r="EX30" s="537"/>
      <c r="EY30" s="537"/>
      <c r="EZ30" s="537"/>
      <c r="FA30" s="537"/>
      <c r="FB30" s="537"/>
      <c r="FC30" s="537"/>
      <c r="FD30" s="537"/>
      <c r="FE30" s="537"/>
      <c r="FF30" s="538"/>
      <c r="FI30" s="256"/>
    </row>
    <row r="31" spans="1:165" ht="12" thickBot="1">
      <c r="A31" s="539" t="s">
        <v>164</v>
      </c>
      <c r="B31" s="539"/>
      <c r="C31" s="539"/>
      <c r="D31" s="539"/>
      <c r="E31" s="539"/>
      <c r="F31" s="539"/>
      <c r="G31" s="539"/>
      <c r="H31" s="540"/>
      <c r="I31" s="603" t="s">
        <v>165</v>
      </c>
      <c r="J31" s="604"/>
      <c r="K31" s="604"/>
      <c r="L31" s="604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4"/>
      <c r="X31" s="604"/>
      <c r="Y31" s="604"/>
      <c r="Z31" s="604"/>
      <c r="AA31" s="604"/>
      <c r="AB31" s="604"/>
      <c r="AC31" s="604"/>
      <c r="AD31" s="604"/>
      <c r="AE31" s="604"/>
      <c r="AF31" s="604"/>
      <c r="AG31" s="604"/>
      <c r="AH31" s="604"/>
      <c r="AI31" s="604"/>
      <c r="AJ31" s="604"/>
      <c r="AK31" s="604"/>
      <c r="AL31" s="604"/>
      <c r="AM31" s="604"/>
      <c r="AN31" s="604"/>
      <c r="AO31" s="604"/>
      <c r="AP31" s="604"/>
      <c r="AQ31" s="604"/>
      <c r="AR31" s="604"/>
      <c r="AS31" s="604"/>
      <c r="AT31" s="604"/>
      <c r="AU31" s="604"/>
      <c r="AV31" s="604"/>
      <c r="AW31" s="604"/>
      <c r="AX31" s="604"/>
      <c r="AY31" s="604"/>
      <c r="AZ31" s="604"/>
      <c r="BA31" s="604"/>
      <c r="BB31" s="604"/>
      <c r="BC31" s="604"/>
      <c r="BD31" s="604"/>
      <c r="BE31" s="604"/>
      <c r="BF31" s="604"/>
      <c r="BG31" s="604"/>
      <c r="BH31" s="604"/>
      <c r="BI31" s="604"/>
      <c r="BJ31" s="604"/>
      <c r="BK31" s="604"/>
      <c r="BL31" s="604"/>
      <c r="BM31" s="604"/>
      <c r="BN31" s="604"/>
      <c r="BO31" s="604"/>
      <c r="BP31" s="604"/>
      <c r="BQ31" s="604"/>
      <c r="BR31" s="604"/>
      <c r="BS31" s="604"/>
      <c r="BT31" s="604"/>
      <c r="BU31" s="604"/>
      <c r="BV31" s="604"/>
      <c r="BW31" s="604"/>
      <c r="BX31" s="604"/>
      <c r="BY31" s="604"/>
      <c r="BZ31" s="604"/>
      <c r="CA31" s="604"/>
      <c r="CB31" s="604"/>
      <c r="CC31" s="604"/>
      <c r="CD31" s="604"/>
      <c r="CE31" s="604"/>
      <c r="CF31" s="604"/>
      <c r="CG31" s="604"/>
      <c r="CH31" s="604"/>
      <c r="CI31" s="604"/>
      <c r="CJ31" s="604"/>
      <c r="CK31" s="604"/>
      <c r="CL31" s="604"/>
      <c r="CM31" s="604"/>
      <c r="CN31" s="610" t="s">
        <v>166</v>
      </c>
      <c r="CO31" s="611"/>
      <c r="CP31" s="611"/>
      <c r="CQ31" s="611"/>
      <c r="CR31" s="611"/>
      <c r="CS31" s="611"/>
      <c r="CT31" s="611"/>
      <c r="CU31" s="612"/>
      <c r="CV31" s="613" t="s">
        <v>21</v>
      </c>
      <c r="CW31" s="611"/>
      <c r="CX31" s="611"/>
      <c r="CY31" s="611"/>
      <c r="CZ31" s="611"/>
      <c r="DA31" s="611"/>
      <c r="DB31" s="611"/>
      <c r="DC31" s="611"/>
      <c r="DD31" s="611"/>
      <c r="DE31" s="612"/>
      <c r="DF31" s="287"/>
      <c r="DG31" s="614">
        <f>DG32+DG34</f>
        <v>5852553.5300000003</v>
      </c>
      <c r="DH31" s="615"/>
      <c r="DI31" s="615"/>
      <c r="DJ31" s="615"/>
      <c r="DK31" s="615"/>
      <c r="DL31" s="615"/>
      <c r="DM31" s="615"/>
      <c r="DN31" s="615"/>
      <c r="DO31" s="615"/>
      <c r="DP31" s="615"/>
      <c r="DQ31" s="615"/>
      <c r="DR31" s="615"/>
      <c r="DS31" s="616"/>
      <c r="DT31" s="614">
        <f>DT32+DT34</f>
        <v>11179074.76</v>
      </c>
      <c r="DU31" s="615"/>
      <c r="DV31" s="615"/>
      <c r="DW31" s="615"/>
      <c r="DX31" s="615"/>
      <c r="DY31" s="615"/>
      <c r="DZ31" s="615"/>
      <c r="EA31" s="615"/>
      <c r="EB31" s="615"/>
      <c r="EC31" s="615"/>
      <c r="ED31" s="615"/>
      <c r="EE31" s="615"/>
      <c r="EF31" s="616"/>
      <c r="EG31" s="614">
        <f>EG32+EG34</f>
        <v>11179074.76</v>
      </c>
      <c r="EH31" s="615"/>
      <c r="EI31" s="615"/>
      <c r="EJ31" s="615"/>
      <c r="EK31" s="615"/>
      <c r="EL31" s="615"/>
      <c r="EM31" s="615"/>
      <c r="EN31" s="615"/>
      <c r="EO31" s="615"/>
      <c r="EP31" s="615"/>
      <c r="EQ31" s="615"/>
      <c r="ER31" s="615"/>
      <c r="ES31" s="616"/>
      <c r="ET31" s="614">
        <f>ET32+ET34</f>
        <v>0</v>
      </c>
      <c r="EU31" s="615"/>
      <c r="EV31" s="615"/>
      <c r="EW31" s="615"/>
      <c r="EX31" s="615"/>
      <c r="EY31" s="615"/>
      <c r="EZ31" s="615"/>
      <c r="FA31" s="615"/>
      <c r="FB31" s="615"/>
      <c r="FC31" s="615"/>
      <c r="FD31" s="615"/>
      <c r="FE31" s="615"/>
      <c r="FF31" s="616"/>
      <c r="FI31" s="256"/>
    </row>
    <row r="32" spans="1:165" ht="24" customHeight="1">
      <c r="A32" s="539" t="s">
        <v>167</v>
      </c>
      <c r="B32" s="539"/>
      <c r="C32" s="539"/>
      <c r="D32" s="539"/>
      <c r="E32" s="539"/>
      <c r="F32" s="539"/>
      <c r="G32" s="539"/>
      <c r="H32" s="540"/>
      <c r="I32" s="541" t="s">
        <v>149</v>
      </c>
      <c r="J32" s="542"/>
      <c r="K32" s="542"/>
      <c r="L32" s="542"/>
      <c r="M32" s="542"/>
      <c r="N32" s="542"/>
      <c r="O32" s="542"/>
      <c r="P32" s="542"/>
      <c r="Q32" s="542"/>
      <c r="R32" s="542"/>
      <c r="S32" s="542"/>
      <c r="T32" s="542"/>
      <c r="U32" s="542"/>
      <c r="V32" s="542"/>
      <c r="W32" s="542"/>
      <c r="X32" s="542"/>
      <c r="Y32" s="542"/>
      <c r="Z32" s="542"/>
      <c r="AA32" s="542"/>
      <c r="AB32" s="542"/>
      <c r="AC32" s="542"/>
      <c r="AD32" s="542"/>
      <c r="AE32" s="542"/>
      <c r="AF32" s="542"/>
      <c r="AG32" s="542"/>
      <c r="AH32" s="542"/>
      <c r="AI32" s="542"/>
      <c r="AJ32" s="542"/>
      <c r="AK32" s="542"/>
      <c r="AL32" s="542"/>
      <c r="AM32" s="542"/>
      <c r="AN32" s="542"/>
      <c r="AO32" s="542"/>
      <c r="AP32" s="542"/>
      <c r="AQ32" s="542"/>
      <c r="AR32" s="542"/>
      <c r="AS32" s="542"/>
      <c r="AT32" s="542"/>
      <c r="AU32" s="542"/>
      <c r="AV32" s="542"/>
      <c r="AW32" s="542"/>
      <c r="AX32" s="542"/>
      <c r="AY32" s="542"/>
      <c r="AZ32" s="542"/>
      <c r="BA32" s="542"/>
      <c r="BB32" s="542"/>
      <c r="BC32" s="542"/>
      <c r="BD32" s="542"/>
      <c r="BE32" s="542"/>
      <c r="BF32" s="542"/>
      <c r="BG32" s="542"/>
      <c r="BH32" s="542"/>
      <c r="BI32" s="542"/>
      <c r="BJ32" s="542"/>
      <c r="BK32" s="542"/>
      <c r="BL32" s="542"/>
      <c r="BM32" s="542"/>
      <c r="BN32" s="542"/>
      <c r="BO32" s="542"/>
      <c r="BP32" s="542"/>
      <c r="BQ32" s="542"/>
      <c r="BR32" s="542"/>
      <c r="BS32" s="542"/>
      <c r="BT32" s="542"/>
      <c r="BU32" s="542"/>
      <c r="BV32" s="542"/>
      <c r="BW32" s="542"/>
      <c r="BX32" s="542"/>
      <c r="BY32" s="542"/>
      <c r="BZ32" s="542"/>
      <c r="CA32" s="542"/>
      <c r="CB32" s="542"/>
      <c r="CC32" s="542"/>
      <c r="CD32" s="542"/>
      <c r="CE32" s="542"/>
      <c r="CF32" s="542"/>
      <c r="CG32" s="542"/>
      <c r="CH32" s="542"/>
      <c r="CI32" s="542"/>
      <c r="CJ32" s="542"/>
      <c r="CK32" s="542"/>
      <c r="CL32" s="542"/>
      <c r="CM32" s="542"/>
      <c r="CN32" s="617" t="s">
        <v>168</v>
      </c>
      <c r="CO32" s="598"/>
      <c r="CP32" s="598"/>
      <c r="CQ32" s="598"/>
      <c r="CR32" s="598"/>
      <c r="CS32" s="598"/>
      <c r="CT32" s="598"/>
      <c r="CU32" s="599"/>
      <c r="CV32" s="597" t="s">
        <v>21</v>
      </c>
      <c r="CW32" s="598"/>
      <c r="CX32" s="598"/>
      <c r="CY32" s="598"/>
      <c r="CZ32" s="598"/>
      <c r="DA32" s="598"/>
      <c r="DB32" s="598"/>
      <c r="DC32" s="598"/>
      <c r="DD32" s="598"/>
      <c r="DE32" s="599"/>
      <c r="DF32" s="285"/>
      <c r="DG32" s="618">
        <f>5862553.53-10000</f>
        <v>5852553.5300000003</v>
      </c>
      <c r="DH32" s="619"/>
      <c r="DI32" s="619"/>
      <c r="DJ32" s="619"/>
      <c r="DK32" s="619"/>
      <c r="DL32" s="619"/>
      <c r="DM32" s="619"/>
      <c r="DN32" s="619"/>
      <c r="DO32" s="619"/>
      <c r="DP32" s="619"/>
      <c r="DQ32" s="619"/>
      <c r="DR32" s="619"/>
      <c r="DS32" s="620"/>
      <c r="DT32" s="618">
        <v>11179074.76</v>
      </c>
      <c r="DU32" s="619"/>
      <c r="DV32" s="619"/>
      <c r="DW32" s="619"/>
      <c r="DX32" s="619"/>
      <c r="DY32" s="619"/>
      <c r="DZ32" s="619"/>
      <c r="EA32" s="619"/>
      <c r="EB32" s="619"/>
      <c r="EC32" s="619"/>
      <c r="ED32" s="619"/>
      <c r="EE32" s="619"/>
      <c r="EF32" s="620"/>
      <c r="EG32" s="618">
        <v>11179074.76</v>
      </c>
      <c r="EH32" s="619"/>
      <c r="EI32" s="619"/>
      <c r="EJ32" s="619"/>
      <c r="EK32" s="619"/>
      <c r="EL32" s="619"/>
      <c r="EM32" s="619"/>
      <c r="EN32" s="619"/>
      <c r="EO32" s="619"/>
      <c r="EP32" s="619"/>
      <c r="EQ32" s="619"/>
      <c r="ER32" s="619"/>
      <c r="ES32" s="620"/>
      <c r="ET32" s="618"/>
      <c r="EU32" s="619"/>
      <c r="EV32" s="619"/>
      <c r="EW32" s="619"/>
      <c r="EX32" s="619"/>
      <c r="EY32" s="619"/>
      <c r="EZ32" s="619"/>
      <c r="FA32" s="619"/>
      <c r="FB32" s="619"/>
      <c r="FC32" s="619"/>
      <c r="FD32" s="619"/>
      <c r="FE32" s="619"/>
      <c r="FF32" s="621"/>
      <c r="FI32" s="256"/>
    </row>
    <row r="33" spans="1:165" s="309" customFormat="1" ht="12.75" customHeight="1">
      <c r="A33" s="539"/>
      <c r="B33" s="539"/>
      <c r="C33" s="539"/>
      <c r="D33" s="539"/>
      <c r="E33" s="539"/>
      <c r="F33" s="539"/>
      <c r="G33" s="539"/>
      <c r="H33" s="540"/>
      <c r="I33" s="603" t="s">
        <v>100</v>
      </c>
      <c r="J33" s="608"/>
      <c r="K33" s="608"/>
      <c r="L33" s="608"/>
      <c r="M33" s="608"/>
      <c r="N33" s="608"/>
      <c r="O33" s="608"/>
      <c r="P33" s="608"/>
      <c r="Q33" s="608"/>
      <c r="R33" s="608"/>
      <c r="S33" s="608"/>
      <c r="T33" s="608"/>
      <c r="U33" s="608"/>
      <c r="V33" s="608"/>
      <c r="W33" s="608"/>
      <c r="X33" s="608"/>
      <c r="Y33" s="608"/>
      <c r="Z33" s="608"/>
      <c r="AA33" s="608"/>
      <c r="AB33" s="608"/>
      <c r="AC33" s="608"/>
      <c r="AD33" s="608"/>
      <c r="AE33" s="608"/>
      <c r="AF33" s="608"/>
      <c r="AG33" s="608"/>
      <c r="AH33" s="608"/>
      <c r="AI33" s="608"/>
      <c r="AJ33" s="608"/>
      <c r="AK33" s="608"/>
      <c r="AL33" s="608"/>
      <c r="AM33" s="608"/>
      <c r="AN33" s="608"/>
      <c r="AO33" s="608"/>
      <c r="AP33" s="608"/>
      <c r="AQ33" s="608"/>
      <c r="AR33" s="608"/>
      <c r="AS33" s="608"/>
      <c r="AT33" s="608"/>
      <c r="AU33" s="608"/>
      <c r="AV33" s="608"/>
      <c r="AW33" s="608"/>
      <c r="AX33" s="608"/>
      <c r="AY33" s="608"/>
      <c r="AZ33" s="608"/>
      <c r="BA33" s="608"/>
      <c r="BB33" s="608"/>
      <c r="BC33" s="608"/>
      <c r="BD33" s="608"/>
      <c r="BE33" s="608"/>
      <c r="BF33" s="608"/>
      <c r="BG33" s="608"/>
      <c r="BH33" s="608"/>
      <c r="BI33" s="608"/>
      <c r="BJ33" s="608"/>
      <c r="BK33" s="608"/>
      <c r="BL33" s="608"/>
      <c r="BM33" s="608"/>
      <c r="BN33" s="608"/>
      <c r="BO33" s="608"/>
      <c r="BP33" s="608"/>
      <c r="BQ33" s="608"/>
      <c r="BR33" s="608"/>
      <c r="BS33" s="608"/>
      <c r="BT33" s="608"/>
      <c r="BU33" s="608"/>
      <c r="BV33" s="608"/>
      <c r="BW33" s="608"/>
      <c r="BX33" s="608"/>
      <c r="BY33" s="608"/>
      <c r="BZ33" s="608"/>
      <c r="CA33" s="608"/>
      <c r="CB33" s="608"/>
      <c r="CC33" s="608"/>
      <c r="CD33" s="608"/>
      <c r="CE33" s="608"/>
      <c r="CF33" s="608"/>
      <c r="CG33" s="608"/>
      <c r="CH33" s="608"/>
      <c r="CI33" s="608"/>
      <c r="CJ33" s="608"/>
      <c r="CK33" s="608"/>
      <c r="CL33" s="608"/>
      <c r="CM33" s="609"/>
      <c r="CN33" s="543" t="s">
        <v>420</v>
      </c>
      <c r="CO33" s="539"/>
      <c r="CP33" s="539"/>
      <c r="CQ33" s="539"/>
      <c r="CR33" s="539"/>
      <c r="CS33" s="539"/>
      <c r="CT33" s="539"/>
      <c r="CU33" s="540"/>
      <c r="CV33" s="544"/>
      <c r="CW33" s="539"/>
      <c r="CX33" s="539"/>
      <c r="CY33" s="539"/>
      <c r="CZ33" s="539"/>
      <c r="DA33" s="539"/>
      <c r="DB33" s="539"/>
      <c r="DC33" s="539"/>
      <c r="DD33" s="539"/>
      <c r="DE33" s="540"/>
      <c r="DF33" s="307"/>
      <c r="DG33" s="536"/>
      <c r="DH33" s="537"/>
      <c r="DI33" s="537"/>
      <c r="DJ33" s="537"/>
      <c r="DK33" s="537"/>
      <c r="DL33" s="537"/>
      <c r="DM33" s="537"/>
      <c r="DN33" s="537"/>
      <c r="DO33" s="537"/>
      <c r="DP33" s="537"/>
      <c r="DQ33" s="537"/>
      <c r="DR33" s="537"/>
      <c r="DS33" s="538"/>
      <c r="DT33" s="536"/>
      <c r="DU33" s="537"/>
      <c r="DV33" s="537"/>
      <c r="DW33" s="537"/>
      <c r="DX33" s="537"/>
      <c r="DY33" s="537"/>
      <c r="DZ33" s="537"/>
      <c r="EA33" s="537"/>
      <c r="EB33" s="537"/>
      <c r="EC33" s="537"/>
      <c r="ED33" s="537"/>
      <c r="EE33" s="537"/>
      <c r="EF33" s="538"/>
      <c r="EG33" s="536"/>
      <c r="EH33" s="537"/>
      <c r="EI33" s="537"/>
      <c r="EJ33" s="537"/>
      <c r="EK33" s="537"/>
      <c r="EL33" s="537"/>
      <c r="EM33" s="537"/>
      <c r="EN33" s="537"/>
      <c r="EO33" s="537"/>
      <c r="EP33" s="537"/>
      <c r="EQ33" s="537"/>
      <c r="ER33" s="537"/>
      <c r="ES33" s="538"/>
      <c r="ET33" s="536"/>
      <c r="EU33" s="537"/>
      <c r="EV33" s="537"/>
      <c r="EW33" s="537"/>
      <c r="EX33" s="537"/>
      <c r="EY33" s="537"/>
      <c r="EZ33" s="537"/>
      <c r="FA33" s="537"/>
      <c r="FB33" s="537"/>
      <c r="FC33" s="537"/>
      <c r="FD33" s="537"/>
      <c r="FE33" s="537"/>
      <c r="FF33" s="538"/>
      <c r="FI33" s="256"/>
    </row>
    <row r="34" spans="1:165">
      <c r="A34" s="539" t="s">
        <v>169</v>
      </c>
      <c r="B34" s="539"/>
      <c r="C34" s="539"/>
      <c r="D34" s="539"/>
      <c r="E34" s="539"/>
      <c r="F34" s="539"/>
      <c r="G34" s="539"/>
      <c r="H34" s="540"/>
      <c r="I34" s="541" t="s">
        <v>170</v>
      </c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  <c r="AY34" s="542"/>
      <c r="AZ34" s="542"/>
      <c r="BA34" s="542"/>
      <c r="BB34" s="542"/>
      <c r="BC34" s="542"/>
      <c r="BD34" s="542"/>
      <c r="BE34" s="542"/>
      <c r="BF34" s="542"/>
      <c r="BG34" s="542"/>
      <c r="BH34" s="542"/>
      <c r="BI34" s="542"/>
      <c r="BJ34" s="542"/>
      <c r="BK34" s="542"/>
      <c r="BL34" s="542"/>
      <c r="BM34" s="542"/>
      <c r="BN34" s="542"/>
      <c r="BO34" s="542"/>
      <c r="BP34" s="542"/>
      <c r="BQ34" s="542"/>
      <c r="BR34" s="542"/>
      <c r="BS34" s="542"/>
      <c r="BT34" s="542"/>
      <c r="BU34" s="542"/>
      <c r="BV34" s="542"/>
      <c r="BW34" s="542"/>
      <c r="BX34" s="542"/>
      <c r="BY34" s="542"/>
      <c r="BZ34" s="542"/>
      <c r="CA34" s="542"/>
      <c r="CB34" s="542"/>
      <c r="CC34" s="542"/>
      <c r="CD34" s="542"/>
      <c r="CE34" s="542"/>
      <c r="CF34" s="542"/>
      <c r="CG34" s="542"/>
      <c r="CH34" s="542"/>
      <c r="CI34" s="542"/>
      <c r="CJ34" s="542"/>
      <c r="CK34" s="542"/>
      <c r="CL34" s="542"/>
      <c r="CM34" s="542"/>
      <c r="CN34" s="543" t="s">
        <v>171</v>
      </c>
      <c r="CO34" s="539"/>
      <c r="CP34" s="539"/>
      <c r="CQ34" s="539"/>
      <c r="CR34" s="539"/>
      <c r="CS34" s="539"/>
      <c r="CT34" s="539"/>
      <c r="CU34" s="540"/>
      <c r="CV34" s="544" t="s">
        <v>21</v>
      </c>
      <c r="CW34" s="539"/>
      <c r="CX34" s="539"/>
      <c r="CY34" s="539"/>
      <c r="CZ34" s="539"/>
      <c r="DA34" s="539"/>
      <c r="DB34" s="539"/>
      <c r="DC34" s="539"/>
      <c r="DD34" s="539"/>
      <c r="DE34" s="540"/>
      <c r="DF34" s="286"/>
      <c r="DG34" s="536"/>
      <c r="DH34" s="537"/>
      <c r="DI34" s="537"/>
      <c r="DJ34" s="537"/>
      <c r="DK34" s="537"/>
      <c r="DL34" s="537"/>
      <c r="DM34" s="537"/>
      <c r="DN34" s="537"/>
      <c r="DO34" s="537"/>
      <c r="DP34" s="537"/>
      <c r="DQ34" s="537"/>
      <c r="DR34" s="537"/>
      <c r="DS34" s="538"/>
      <c r="DT34" s="536"/>
      <c r="DU34" s="537"/>
      <c r="DV34" s="537"/>
      <c r="DW34" s="537"/>
      <c r="DX34" s="537"/>
      <c r="DY34" s="537"/>
      <c r="DZ34" s="537"/>
      <c r="EA34" s="537"/>
      <c r="EB34" s="537"/>
      <c r="EC34" s="537"/>
      <c r="ED34" s="537"/>
      <c r="EE34" s="537"/>
      <c r="EF34" s="538"/>
      <c r="EG34" s="536"/>
      <c r="EH34" s="537"/>
      <c r="EI34" s="537"/>
      <c r="EJ34" s="537"/>
      <c r="EK34" s="537"/>
      <c r="EL34" s="537"/>
      <c r="EM34" s="537"/>
      <c r="EN34" s="537"/>
      <c r="EO34" s="537"/>
      <c r="EP34" s="537"/>
      <c r="EQ34" s="537"/>
      <c r="ER34" s="537"/>
      <c r="ES34" s="538"/>
      <c r="ET34" s="536"/>
      <c r="EU34" s="537"/>
      <c r="EV34" s="537"/>
      <c r="EW34" s="537"/>
      <c r="EX34" s="537"/>
      <c r="EY34" s="537"/>
      <c r="EZ34" s="537"/>
      <c r="FA34" s="537"/>
      <c r="FB34" s="537"/>
      <c r="FC34" s="537"/>
      <c r="FD34" s="537"/>
      <c r="FE34" s="537"/>
      <c r="FF34" s="622"/>
      <c r="FI34" s="256"/>
    </row>
    <row r="35" spans="1:165" ht="24" customHeight="1">
      <c r="A35" s="539" t="s">
        <v>12</v>
      </c>
      <c r="B35" s="539"/>
      <c r="C35" s="539"/>
      <c r="D35" s="539"/>
      <c r="E35" s="539"/>
      <c r="F35" s="539"/>
      <c r="G35" s="539"/>
      <c r="H35" s="540"/>
      <c r="I35" s="605" t="s">
        <v>172</v>
      </c>
      <c r="J35" s="623"/>
      <c r="K35" s="623"/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  <c r="AD35" s="623"/>
      <c r="AE35" s="623"/>
      <c r="AF35" s="623"/>
      <c r="AG35" s="623"/>
      <c r="AH35" s="623"/>
      <c r="AI35" s="623"/>
      <c r="AJ35" s="623"/>
      <c r="AK35" s="623"/>
      <c r="AL35" s="623"/>
      <c r="AM35" s="623"/>
      <c r="AN35" s="623"/>
      <c r="AO35" s="623"/>
      <c r="AP35" s="623"/>
      <c r="AQ35" s="623"/>
      <c r="AR35" s="623"/>
      <c r="AS35" s="623"/>
      <c r="AT35" s="623"/>
      <c r="AU35" s="623"/>
      <c r="AV35" s="623"/>
      <c r="AW35" s="623"/>
      <c r="AX35" s="623"/>
      <c r="AY35" s="623"/>
      <c r="AZ35" s="623"/>
      <c r="BA35" s="623"/>
      <c r="BB35" s="623"/>
      <c r="BC35" s="623"/>
      <c r="BD35" s="623"/>
      <c r="BE35" s="623"/>
      <c r="BF35" s="623"/>
      <c r="BG35" s="623"/>
      <c r="BH35" s="623"/>
      <c r="BI35" s="623"/>
      <c r="BJ35" s="623"/>
      <c r="BK35" s="623"/>
      <c r="BL35" s="623"/>
      <c r="BM35" s="623"/>
      <c r="BN35" s="623"/>
      <c r="BO35" s="623"/>
      <c r="BP35" s="623"/>
      <c r="BQ35" s="623"/>
      <c r="BR35" s="623"/>
      <c r="BS35" s="623"/>
      <c r="BT35" s="623"/>
      <c r="BU35" s="623"/>
      <c r="BV35" s="623"/>
      <c r="BW35" s="623"/>
      <c r="BX35" s="623"/>
      <c r="BY35" s="623"/>
      <c r="BZ35" s="623"/>
      <c r="CA35" s="623"/>
      <c r="CB35" s="623"/>
      <c r="CC35" s="623"/>
      <c r="CD35" s="623"/>
      <c r="CE35" s="623"/>
      <c r="CF35" s="623"/>
      <c r="CG35" s="623"/>
      <c r="CH35" s="623"/>
      <c r="CI35" s="623"/>
      <c r="CJ35" s="623"/>
      <c r="CK35" s="623"/>
      <c r="CL35" s="623"/>
      <c r="CM35" s="623"/>
      <c r="CN35" s="543" t="s">
        <v>173</v>
      </c>
      <c r="CO35" s="539"/>
      <c r="CP35" s="539"/>
      <c r="CQ35" s="539"/>
      <c r="CR35" s="539"/>
      <c r="CS35" s="539"/>
      <c r="CT35" s="539"/>
      <c r="CU35" s="540"/>
      <c r="CV35" s="544" t="s">
        <v>21</v>
      </c>
      <c r="CW35" s="539"/>
      <c r="CX35" s="539"/>
      <c r="CY35" s="539"/>
      <c r="CZ35" s="539"/>
      <c r="DA35" s="539"/>
      <c r="DB35" s="539"/>
      <c r="DC35" s="539"/>
      <c r="DD35" s="539"/>
      <c r="DE35" s="540"/>
      <c r="DF35" s="286"/>
      <c r="DG35" s="551">
        <f>DG36+DG39+DG40</f>
        <v>14209711.219999999</v>
      </c>
      <c r="DH35" s="552"/>
      <c r="DI35" s="552"/>
      <c r="DJ35" s="552"/>
      <c r="DK35" s="552"/>
      <c r="DL35" s="552"/>
      <c r="DM35" s="552"/>
      <c r="DN35" s="552"/>
      <c r="DO35" s="552"/>
      <c r="DP35" s="552"/>
      <c r="DQ35" s="552"/>
      <c r="DR35" s="552"/>
      <c r="DS35" s="553"/>
      <c r="DT35" s="551">
        <f>DT37</f>
        <v>20541811.760000002</v>
      </c>
      <c r="DU35" s="552"/>
      <c r="DV35" s="552"/>
      <c r="DW35" s="552"/>
      <c r="DX35" s="552"/>
      <c r="DY35" s="552"/>
      <c r="DZ35" s="552"/>
      <c r="EA35" s="552"/>
      <c r="EB35" s="552"/>
      <c r="EC35" s="552"/>
      <c r="ED35" s="552"/>
      <c r="EE35" s="552"/>
      <c r="EF35" s="553"/>
      <c r="EG35" s="551">
        <f>EG38</f>
        <v>22023509.760000002</v>
      </c>
      <c r="EH35" s="552"/>
      <c r="EI35" s="552"/>
      <c r="EJ35" s="552"/>
      <c r="EK35" s="552"/>
      <c r="EL35" s="552"/>
      <c r="EM35" s="552"/>
      <c r="EN35" s="552"/>
      <c r="EO35" s="552"/>
      <c r="EP35" s="552"/>
      <c r="EQ35" s="552"/>
      <c r="ER35" s="552"/>
      <c r="ES35" s="553"/>
      <c r="ET35" s="551">
        <f>ET36+ET39+ET40</f>
        <v>0</v>
      </c>
      <c r="EU35" s="552"/>
      <c r="EV35" s="552"/>
      <c r="EW35" s="552"/>
      <c r="EX35" s="552"/>
      <c r="EY35" s="552"/>
      <c r="EZ35" s="552"/>
      <c r="FA35" s="552"/>
      <c r="FB35" s="552"/>
      <c r="FC35" s="552"/>
      <c r="FD35" s="552"/>
      <c r="FE35" s="552"/>
      <c r="FF35" s="553"/>
    </row>
    <row r="36" spans="1:165">
      <c r="A36" s="624"/>
      <c r="B36" s="624"/>
      <c r="C36" s="624"/>
      <c r="D36" s="624"/>
      <c r="E36" s="624"/>
      <c r="F36" s="624"/>
      <c r="G36" s="624"/>
      <c r="H36" s="625"/>
      <c r="I36" s="629" t="s">
        <v>174</v>
      </c>
      <c r="J36" s="630"/>
      <c r="K36" s="630"/>
      <c r="L36" s="630"/>
      <c r="M36" s="630"/>
      <c r="N36" s="630"/>
      <c r="O36" s="630"/>
      <c r="P36" s="630"/>
      <c r="Q36" s="630"/>
      <c r="R36" s="630"/>
      <c r="S36" s="630"/>
      <c r="T36" s="630"/>
      <c r="U36" s="630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F36" s="630"/>
      <c r="AG36" s="630"/>
      <c r="AH36" s="630"/>
      <c r="AI36" s="630"/>
      <c r="AJ36" s="630"/>
      <c r="AK36" s="630"/>
      <c r="AL36" s="630"/>
      <c r="AM36" s="630"/>
      <c r="AN36" s="630"/>
      <c r="AO36" s="630"/>
      <c r="AP36" s="630"/>
      <c r="AQ36" s="630"/>
      <c r="AR36" s="630"/>
      <c r="AS36" s="630"/>
      <c r="AT36" s="630"/>
      <c r="AU36" s="630"/>
      <c r="AV36" s="630"/>
      <c r="AW36" s="630"/>
      <c r="AX36" s="630"/>
      <c r="AY36" s="630"/>
      <c r="AZ36" s="630"/>
      <c r="BA36" s="630"/>
      <c r="BB36" s="630"/>
      <c r="BC36" s="630"/>
      <c r="BD36" s="630"/>
      <c r="BE36" s="630"/>
      <c r="BF36" s="630"/>
      <c r="BG36" s="630"/>
      <c r="BH36" s="630"/>
      <c r="BI36" s="630"/>
      <c r="BJ36" s="630"/>
      <c r="BK36" s="630"/>
      <c r="BL36" s="630"/>
      <c r="BM36" s="630"/>
      <c r="BN36" s="630"/>
      <c r="BO36" s="630"/>
      <c r="BP36" s="630"/>
      <c r="BQ36" s="630"/>
      <c r="BR36" s="630"/>
      <c r="BS36" s="630"/>
      <c r="BT36" s="630"/>
      <c r="BU36" s="630"/>
      <c r="BV36" s="630"/>
      <c r="BW36" s="630"/>
      <c r="BX36" s="630"/>
      <c r="BY36" s="630"/>
      <c r="BZ36" s="630"/>
      <c r="CA36" s="630"/>
      <c r="CB36" s="630"/>
      <c r="CC36" s="630"/>
      <c r="CD36" s="630"/>
      <c r="CE36" s="630"/>
      <c r="CF36" s="630"/>
      <c r="CG36" s="630"/>
      <c r="CH36" s="630"/>
      <c r="CI36" s="630"/>
      <c r="CJ36" s="630"/>
      <c r="CK36" s="630"/>
      <c r="CL36" s="630"/>
      <c r="CM36" s="630"/>
      <c r="CN36" s="544" t="s">
        <v>422</v>
      </c>
      <c r="CO36" s="539"/>
      <c r="CP36" s="539"/>
      <c r="CQ36" s="539"/>
      <c r="CR36" s="539"/>
      <c r="CS36" s="539"/>
      <c r="CT36" s="539"/>
      <c r="CU36" s="540"/>
      <c r="CV36" s="631"/>
      <c r="CW36" s="624"/>
      <c r="CX36" s="624"/>
      <c r="CY36" s="624"/>
      <c r="CZ36" s="624"/>
      <c r="DA36" s="624"/>
      <c r="DB36" s="624"/>
      <c r="DC36" s="624"/>
      <c r="DD36" s="624"/>
      <c r="DE36" s="625"/>
      <c r="DF36" s="288"/>
      <c r="DG36" s="536">
        <f>13684268.78+269000-10000+266442.44</f>
        <v>14209711.219999999</v>
      </c>
      <c r="DH36" s="537"/>
      <c r="DI36" s="537"/>
      <c r="DJ36" s="537"/>
      <c r="DK36" s="537"/>
      <c r="DL36" s="537"/>
      <c r="DM36" s="537"/>
      <c r="DN36" s="537"/>
      <c r="DO36" s="537"/>
      <c r="DP36" s="537"/>
      <c r="DQ36" s="537"/>
      <c r="DR36" s="537"/>
      <c r="DS36" s="538"/>
      <c r="DT36" s="314"/>
      <c r="DU36" s="315"/>
      <c r="DV36" s="315"/>
      <c r="DW36" s="315"/>
      <c r="DX36" s="315"/>
      <c r="DY36" s="315"/>
      <c r="DZ36" s="315"/>
      <c r="EA36" s="315"/>
      <c r="EB36" s="315"/>
      <c r="EC36" s="315"/>
      <c r="ED36" s="315"/>
      <c r="EE36" s="315"/>
      <c r="EF36" s="316"/>
      <c r="EG36" s="314"/>
      <c r="EH36" s="315"/>
      <c r="EI36" s="315"/>
      <c r="EJ36" s="315"/>
      <c r="EK36" s="315"/>
      <c r="EL36" s="315"/>
      <c r="EM36" s="315"/>
      <c r="EN36" s="315"/>
      <c r="EO36" s="315"/>
      <c r="EP36" s="315"/>
      <c r="EQ36" s="315"/>
      <c r="ER36" s="315"/>
      <c r="ES36" s="316"/>
      <c r="ET36" s="314"/>
      <c r="EU36" s="315"/>
      <c r="EV36" s="315"/>
      <c r="EW36" s="315"/>
      <c r="EX36" s="315"/>
      <c r="EY36" s="315"/>
      <c r="EZ36" s="315"/>
      <c r="FA36" s="315"/>
      <c r="FB36" s="315"/>
      <c r="FC36" s="315"/>
      <c r="FD36" s="315"/>
      <c r="FE36" s="315"/>
      <c r="FF36" s="323"/>
    </row>
    <row r="37" spans="1:165" s="309" customFormat="1">
      <c r="A37" s="626"/>
      <c r="B37" s="626"/>
      <c r="C37" s="626"/>
      <c r="D37" s="626"/>
      <c r="E37" s="626"/>
      <c r="F37" s="626"/>
      <c r="G37" s="626"/>
      <c r="H37" s="626"/>
      <c r="I37" s="638"/>
      <c r="J37" s="639"/>
      <c r="K37" s="639"/>
      <c r="L37" s="639"/>
      <c r="M37" s="639"/>
      <c r="N37" s="639"/>
      <c r="O37" s="639"/>
      <c r="P37" s="639"/>
      <c r="Q37" s="639"/>
      <c r="R37" s="639"/>
      <c r="S37" s="639"/>
      <c r="T37" s="639"/>
      <c r="U37" s="639"/>
      <c r="V37" s="639"/>
      <c r="W37" s="639"/>
      <c r="X37" s="639"/>
      <c r="Y37" s="639"/>
      <c r="Z37" s="639"/>
      <c r="AA37" s="639"/>
      <c r="AB37" s="639"/>
      <c r="AC37" s="639"/>
      <c r="AD37" s="639"/>
      <c r="AE37" s="639"/>
      <c r="AF37" s="639"/>
      <c r="AG37" s="639"/>
      <c r="AH37" s="639"/>
      <c r="AI37" s="639"/>
      <c r="AJ37" s="639"/>
      <c r="AK37" s="639"/>
      <c r="AL37" s="639"/>
      <c r="AM37" s="639"/>
      <c r="AN37" s="639"/>
      <c r="AO37" s="639"/>
      <c r="AP37" s="639"/>
      <c r="AQ37" s="639"/>
      <c r="AR37" s="639"/>
      <c r="AS37" s="639"/>
      <c r="AT37" s="639"/>
      <c r="AU37" s="639"/>
      <c r="AV37" s="639"/>
      <c r="AW37" s="639"/>
      <c r="AX37" s="639"/>
      <c r="AY37" s="639"/>
      <c r="AZ37" s="639"/>
      <c r="BA37" s="639"/>
      <c r="BB37" s="639"/>
      <c r="BC37" s="639"/>
      <c r="BD37" s="639"/>
      <c r="BE37" s="639"/>
      <c r="BF37" s="639"/>
      <c r="BG37" s="639"/>
      <c r="BH37" s="639"/>
      <c r="BI37" s="639"/>
      <c r="BJ37" s="639"/>
      <c r="BK37" s="639"/>
      <c r="BL37" s="639"/>
      <c r="BM37" s="639"/>
      <c r="BN37" s="639"/>
      <c r="BO37" s="639"/>
      <c r="BP37" s="639"/>
      <c r="BQ37" s="639"/>
      <c r="BR37" s="639"/>
      <c r="BS37" s="639"/>
      <c r="BT37" s="639"/>
      <c r="BU37" s="639"/>
      <c r="BV37" s="639"/>
      <c r="BW37" s="639"/>
      <c r="BX37" s="639"/>
      <c r="BY37" s="639"/>
      <c r="BZ37" s="639"/>
      <c r="CA37" s="639"/>
      <c r="CB37" s="639"/>
      <c r="CC37" s="639"/>
      <c r="CD37" s="639"/>
      <c r="CE37" s="639"/>
      <c r="CF37" s="639"/>
      <c r="CG37" s="639"/>
      <c r="CH37" s="639"/>
      <c r="CI37" s="639"/>
      <c r="CJ37" s="639"/>
      <c r="CK37" s="639"/>
      <c r="CL37" s="639"/>
      <c r="CM37" s="639"/>
      <c r="CN37" s="544" t="s">
        <v>421</v>
      </c>
      <c r="CO37" s="539"/>
      <c r="CP37" s="539"/>
      <c r="CQ37" s="539"/>
      <c r="CR37" s="539"/>
      <c r="CS37" s="539"/>
      <c r="CT37" s="539"/>
      <c r="CU37" s="540"/>
      <c r="CV37" s="632"/>
      <c r="CW37" s="626"/>
      <c r="CX37" s="626"/>
      <c r="CY37" s="626"/>
      <c r="CZ37" s="626"/>
      <c r="DA37" s="626"/>
      <c r="DB37" s="626"/>
      <c r="DC37" s="626"/>
      <c r="DD37" s="626"/>
      <c r="DE37" s="633"/>
      <c r="DF37" s="308"/>
      <c r="DG37" s="317"/>
      <c r="DH37" s="318"/>
      <c r="DI37" s="318"/>
      <c r="DJ37" s="318"/>
      <c r="DK37" s="318"/>
      <c r="DL37" s="318"/>
      <c r="DM37" s="318"/>
      <c r="DN37" s="318"/>
      <c r="DO37" s="318"/>
      <c r="DP37" s="318"/>
      <c r="DQ37" s="318"/>
      <c r="DR37" s="318"/>
      <c r="DS37" s="319"/>
      <c r="DT37" s="536">
        <v>20541811.760000002</v>
      </c>
      <c r="DU37" s="537"/>
      <c r="DV37" s="537"/>
      <c r="DW37" s="537"/>
      <c r="DX37" s="537"/>
      <c r="DY37" s="537"/>
      <c r="DZ37" s="537"/>
      <c r="EA37" s="537"/>
      <c r="EB37" s="537"/>
      <c r="EC37" s="537"/>
      <c r="ED37" s="537"/>
      <c r="EE37" s="537"/>
      <c r="EF37" s="538"/>
      <c r="EG37" s="317"/>
      <c r="EH37" s="318"/>
      <c r="EI37" s="318"/>
      <c r="EJ37" s="318"/>
      <c r="EK37" s="318"/>
      <c r="EL37" s="318"/>
      <c r="EM37" s="318"/>
      <c r="EN37" s="318"/>
      <c r="EO37" s="318"/>
      <c r="EP37" s="318"/>
      <c r="EQ37" s="318"/>
      <c r="ER37" s="318"/>
      <c r="ES37" s="319"/>
      <c r="ET37" s="317"/>
      <c r="EU37" s="318"/>
      <c r="EV37" s="318"/>
      <c r="EW37" s="318"/>
      <c r="EX37" s="318"/>
      <c r="EY37" s="318"/>
      <c r="EZ37" s="318"/>
      <c r="FA37" s="318"/>
      <c r="FB37" s="318"/>
      <c r="FC37" s="318"/>
      <c r="FD37" s="318"/>
      <c r="FE37" s="318"/>
      <c r="FF37" s="324"/>
    </row>
    <row r="38" spans="1:165">
      <c r="A38" s="627"/>
      <c r="B38" s="627"/>
      <c r="C38" s="627"/>
      <c r="D38" s="627"/>
      <c r="E38" s="627"/>
      <c r="F38" s="627"/>
      <c r="G38" s="627"/>
      <c r="H38" s="628"/>
      <c r="I38" s="635"/>
      <c r="J38" s="636"/>
      <c r="K38" s="636"/>
      <c r="L38" s="636"/>
      <c r="M38" s="636"/>
      <c r="N38" s="636"/>
      <c r="O38" s="636"/>
      <c r="P38" s="636"/>
      <c r="Q38" s="636"/>
      <c r="R38" s="636"/>
      <c r="S38" s="636"/>
      <c r="T38" s="636"/>
      <c r="U38" s="636"/>
      <c r="V38" s="636"/>
      <c r="W38" s="636"/>
      <c r="X38" s="636"/>
      <c r="Y38" s="636"/>
      <c r="Z38" s="636"/>
      <c r="AA38" s="636"/>
      <c r="AB38" s="636"/>
      <c r="AC38" s="636"/>
      <c r="AD38" s="636"/>
      <c r="AE38" s="636"/>
      <c r="AF38" s="636"/>
      <c r="AG38" s="636"/>
      <c r="AH38" s="636"/>
      <c r="AI38" s="636"/>
      <c r="AJ38" s="636"/>
      <c r="AK38" s="636"/>
      <c r="AL38" s="636"/>
      <c r="AM38" s="636"/>
      <c r="AN38" s="636"/>
      <c r="AO38" s="636"/>
      <c r="AP38" s="636"/>
      <c r="AQ38" s="636"/>
      <c r="AR38" s="636"/>
      <c r="AS38" s="636"/>
      <c r="AT38" s="636"/>
      <c r="AU38" s="636"/>
      <c r="AV38" s="636"/>
      <c r="AW38" s="636"/>
      <c r="AX38" s="636"/>
      <c r="AY38" s="636"/>
      <c r="AZ38" s="636"/>
      <c r="BA38" s="636"/>
      <c r="BB38" s="636"/>
      <c r="BC38" s="636"/>
      <c r="BD38" s="636"/>
      <c r="BE38" s="636"/>
      <c r="BF38" s="636"/>
      <c r="BG38" s="636"/>
      <c r="BH38" s="636"/>
      <c r="BI38" s="636"/>
      <c r="BJ38" s="636"/>
      <c r="BK38" s="636"/>
      <c r="BL38" s="636"/>
      <c r="BM38" s="636"/>
      <c r="BN38" s="636"/>
      <c r="BO38" s="636"/>
      <c r="BP38" s="636"/>
      <c r="BQ38" s="636"/>
      <c r="BR38" s="636"/>
      <c r="BS38" s="636"/>
      <c r="BT38" s="636"/>
      <c r="BU38" s="636"/>
      <c r="BV38" s="636"/>
      <c r="BW38" s="636"/>
      <c r="BX38" s="636"/>
      <c r="BY38" s="636"/>
      <c r="BZ38" s="636"/>
      <c r="CA38" s="636"/>
      <c r="CB38" s="636"/>
      <c r="CC38" s="636"/>
      <c r="CD38" s="636"/>
      <c r="CE38" s="636"/>
      <c r="CF38" s="636"/>
      <c r="CG38" s="636"/>
      <c r="CH38" s="636"/>
      <c r="CI38" s="636"/>
      <c r="CJ38" s="636"/>
      <c r="CK38" s="636"/>
      <c r="CL38" s="636"/>
      <c r="CM38" s="637"/>
      <c r="CN38" s="544" t="s">
        <v>423</v>
      </c>
      <c r="CO38" s="539"/>
      <c r="CP38" s="539"/>
      <c r="CQ38" s="539"/>
      <c r="CR38" s="539"/>
      <c r="CS38" s="539"/>
      <c r="CT38" s="539"/>
      <c r="CU38" s="540"/>
      <c r="CV38" s="634"/>
      <c r="CW38" s="627"/>
      <c r="CX38" s="627"/>
      <c r="CY38" s="627"/>
      <c r="CZ38" s="627"/>
      <c r="DA38" s="627"/>
      <c r="DB38" s="627"/>
      <c r="DC38" s="627"/>
      <c r="DD38" s="627"/>
      <c r="DE38" s="628"/>
      <c r="DF38" s="289"/>
      <c r="DG38" s="320"/>
      <c r="DH38" s="321"/>
      <c r="DI38" s="321"/>
      <c r="DJ38" s="321"/>
      <c r="DK38" s="321"/>
      <c r="DL38" s="321"/>
      <c r="DM38" s="321"/>
      <c r="DN38" s="321"/>
      <c r="DO38" s="321"/>
      <c r="DP38" s="321"/>
      <c r="DQ38" s="321"/>
      <c r="DR38" s="321"/>
      <c r="DS38" s="322"/>
      <c r="DT38" s="320"/>
      <c r="DU38" s="321"/>
      <c r="DV38" s="321"/>
      <c r="DW38" s="321"/>
      <c r="DX38" s="321"/>
      <c r="DY38" s="321"/>
      <c r="DZ38" s="321"/>
      <c r="EA38" s="321"/>
      <c r="EB38" s="321"/>
      <c r="EC38" s="321"/>
      <c r="ED38" s="321"/>
      <c r="EE38" s="321"/>
      <c r="EF38" s="322"/>
      <c r="EG38" s="536">
        <v>22023509.760000002</v>
      </c>
      <c r="EH38" s="537"/>
      <c r="EI38" s="537"/>
      <c r="EJ38" s="537"/>
      <c r="EK38" s="537"/>
      <c r="EL38" s="537"/>
      <c r="EM38" s="537"/>
      <c r="EN38" s="537"/>
      <c r="EO38" s="537"/>
      <c r="EP38" s="537"/>
      <c r="EQ38" s="537"/>
      <c r="ER38" s="537"/>
      <c r="ES38" s="538"/>
      <c r="ET38" s="320"/>
      <c r="EU38" s="321"/>
      <c r="EV38" s="321"/>
      <c r="EW38" s="321"/>
      <c r="EX38" s="321"/>
      <c r="EY38" s="321"/>
      <c r="EZ38" s="321"/>
      <c r="FA38" s="321"/>
      <c r="FB38" s="321"/>
      <c r="FC38" s="321"/>
      <c r="FD38" s="321"/>
      <c r="FE38" s="321"/>
      <c r="FF38" s="325"/>
    </row>
    <row r="39" spans="1:165" ht="24" customHeight="1">
      <c r="A39" s="539" t="s">
        <v>13</v>
      </c>
      <c r="B39" s="539"/>
      <c r="C39" s="539"/>
      <c r="D39" s="539"/>
      <c r="E39" s="539"/>
      <c r="F39" s="539"/>
      <c r="G39" s="539"/>
      <c r="H39" s="540"/>
      <c r="I39" s="605" t="s">
        <v>175</v>
      </c>
      <c r="J39" s="623"/>
      <c r="K39" s="623"/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  <c r="AD39" s="623"/>
      <c r="AE39" s="623"/>
      <c r="AF39" s="623"/>
      <c r="AG39" s="623"/>
      <c r="AH39" s="623"/>
      <c r="AI39" s="623"/>
      <c r="AJ39" s="623"/>
      <c r="AK39" s="623"/>
      <c r="AL39" s="623"/>
      <c r="AM39" s="623"/>
      <c r="AN39" s="623"/>
      <c r="AO39" s="623"/>
      <c r="AP39" s="623"/>
      <c r="AQ39" s="623"/>
      <c r="AR39" s="623"/>
      <c r="AS39" s="623"/>
      <c r="AT39" s="623"/>
      <c r="AU39" s="623"/>
      <c r="AV39" s="623"/>
      <c r="AW39" s="623"/>
      <c r="AX39" s="623"/>
      <c r="AY39" s="623"/>
      <c r="AZ39" s="623"/>
      <c r="BA39" s="623"/>
      <c r="BB39" s="623"/>
      <c r="BC39" s="623"/>
      <c r="BD39" s="623"/>
      <c r="BE39" s="623"/>
      <c r="BF39" s="623"/>
      <c r="BG39" s="623"/>
      <c r="BH39" s="623"/>
      <c r="BI39" s="623"/>
      <c r="BJ39" s="623"/>
      <c r="BK39" s="623"/>
      <c r="BL39" s="623"/>
      <c r="BM39" s="623"/>
      <c r="BN39" s="623"/>
      <c r="BO39" s="623"/>
      <c r="BP39" s="623"/>
      <c r="BQ39" s="623"/>
      <c r="BR39" s="623"/>
      <c r="BS39" s="623"/>
      <c r="BT39" s="623"/>
      <c r="BU39" s="623"/>
      <c r="BV39" s="623"/>
      <c r="BW39" s="623"/>
      <c r="BX39" s="623"/>
      <c r="BY39" s="623"/>
      <c r="BZ39" s="623"/>
      <c r="CA39" s="623"/>
      <c r="CB39" s="623"/>
      <c r="CC39" s="623"/>
      <c r="CD39" s="623"/>
      <c r="CE39" s="623"/>
      <c r="CF39" s="623"/>
      <c r="CG39" s="623"/>
      <c r="CH39" s="623"/>
      <c r="CI39" s="623"/>
      <c r="CJ39" s="623"/>
      <c r="CK39" s="623"/>
      <c r="CL39" s="623"/>
      <c r="CM39" s="623"/>
      <c r="CN39" s="543" t="s">
        <v>176</v>
      </c>
      <c r="CO39" s="539"/>
      <c r="CP39" s="539"/>
      <c r="CQ39" s="539"/>
      <c r="CR39" s="539"/>
      <c r="CS39" s="539"/>
      <c r="CT39" s="539"/>
      <c r="CU39" s="540"/>
      <c r="CV39" s="544" t="s">
        <v>21</v>
      </c>
      <c r="CW39" s="539"/>
      <c r="CX39" s="539"/>
      <c r="CY39" s="539"/>
      <c r="CZ39" s="539"/>
      <c r="DA39" s="539"/>
      <c r="DB39" s="539"/>
      <c r="DC39" s="539"/>
      <c r="DD39" s="539"/>
      <c r="DE39" s="540"/>
      <c r="DF39" s="286"/>
      <c r="DG39" s="536"/>
      <c r="DH39" s="537"/>
      <c r="DI39" s="537"/>
      <c r="DJ39" s="537"/>
      <c r="DK39" s="537"/>
      <c r="DL39" s="537"/>
      <c r="DM39" s="537"/>
      <c r="DN39" s="537"/>
      <c r="DO39" s="537"/>
      <c r="DP39" s="537"/>
      <c r="DQ39" s="537"/>
      <c r="DR39" s="537"/>
      <c r="DS39" s="538"/>
      <c r="DT39" s="536"/>
      <c r="DU39" s="537"/>
      <c r="DV39" s="537"/>
      <c r="DW39" s="537"/>
      <c r="DX39" s="537"/>
      <c r="DY39" s="537"/>
      <c r="DZ39" s="537"/>
      <c r="EA39" s="537"/>
      <c r="EB39" s="537"/>
      <c r="EC39" s="537"/>
      <c r="ED39" s="537"/>
      <c r="EE39" s="537"/>
      <c r="EF39" s="538"/>
      <c r="EG39" s="536"/>
      <c r="EH39" s="537"/>
      <c r="EI39" s="537"/>
      <c r="EJ39" s="537"/>
      <c r="EK39" s="537"/>
      <c r="EL39" s="537"/>
      <c r="EM39" s="537"/>
      <c r="EN39" s="537"/>
      <c r="EO39" s="537"/>
      <c r="EP39" s="537"/>
      <c r="EQ39" s="537"/>
      <c r="ER39" s="537"/>
      <c r="ES39" s="538"/>
      <c r="ET39" s="536"/>
      <c r="EU39" s="537"/>
      <c r="EV39" s="537"/>
      <c r="EW39" s="537"/>
      <c r="EX39" s="537"/>
      <c r="EY39" s="537"/>
      <c r="EZ39" s="537"/>
      <c r="FA39" s="537"/>
      <c r="FB39" s="537"/>
      <c r="FC39" s="537"/>
      <c r="FD39" s="537"/>
      <c r="FE39" s="537"/>
      <c r="FF39" s="622"/>
    </row>
    <row r="40" spans="1:165">
      <c r="A40" s="624"/>
      <c r="B40" s="624"/>
      <c r="C40" s="624"/>
      <c r="D40" s="624"/>
      <c r="E40" s="624"/>
      <c r="F40" s="624"/>
      <c r="G40" s="624"/>
      <c r="H40" s="625"/>
      <c r="I40" s="629" t="s">
        <v>174</v>
      </c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30"/>
      <c r="U40" s="630"/>
      <c r="V40" s="630"/>
      <c r="W40" s="630"/>
      <c r="X40" s="630"/>
      <c r="Y40" s="630"/>
      <c r="Z40" s="630"/>
      <c r="AA40" s="630"/>
      <c r="AB40" s="630"/>
      <c r="AC40" s="630"/>
      <c r="AD40" s="630"/>
      <c r="AE40" s="630"/>
      <c r="AF40" s="630"/>
      <c r="AG40" s="630"/>
      <c r="AH40" s="630"/>
      <c r="AI40" s="630"/>
      <c r="AJ40" s="630"/>
      <c r="AK40" s="630"/>
      <c r="AL40" s="630"/>
      <c r="AM40" s="630"/>
      <c r="AN40" s="630"/>
      <c r="AO40" s="630"/>
      <c r="AP40" s="630"/>
      <c r="AQ40" s="630"/>
      <c r="AR40" s="630"/>
      <c r="AS40" s="630"/>
      <c r="AT40" s="630"/>
      <c r="AU40" s="630"/>
      <c r="AV40" s="630"/>
      <c r="AW40" s="630"/>
      <c r="AX40" s="630"/>
      <c r="AY40" s="630"/>
      <c r="AZ40" s="630"/>
      <c r="BA40" s="630"/>
      <c r="BB40" s="630"/>
      <c r="BC40" s="630"/>
      <c r="BD40" s="630"/>
      <c r="BE40" s="630"/>
      <c r="BF40" s="630"/>
      <c r="BG40" s="630"/>
      <c r="BH40" s="630"/>
      <c r="BI40" s="630"/>
      <c r="BJ40" s="630"/>
      <c r="BK40" s="630"/>
      <c r="BL40" s="630"/>
      <c r="BM40" s="630"/>
      <c r="BN40" s="630"/>
      <c r="BO40" s="630"/>
      <c r="BP40" s="630"/>
      <c r="BQ40" s="630"/>
      <c r="BR40" s="630"/>
      <c r="BS40" s="630"/>
      <c r="BT40" s="630"/>
      <c r="BU40" s="630"/>
      <c r="BV40" s="630"/>
      <c r="BW40" s="630"/>
      <c r="BX40" s="630"/>
      <c r="BY40" s="630"/>
      <c r="BZ40" s="630"/>
      <c r="CA40" s="630"/>
      <c r="CB40" s="630"/>
      <c r="CC40" s="630"/>
      <c r="CD40" s="630"/>
      <c r="CE40" s="630"/>
      <c r="CF40" s="630"/>
      <c r="CG40" s="630"/>
      <c r="CH40" s="630"/>
      <c r="CI40" s="630"/>
      <c r="CJ40" s="630"/>
      <c r="CK40" s="630"/>
      <c r="CL40" s="630"/>
      <c r="CM40" s="646"/>
      <c r="CN40" s="647" t="s">
        <v>177</v>
      </c>
      <c r="CO40" s="624"/>
      <c r="CP40" s="624"/>
      <c r="CQ40" s="624"/>
      <c r="CR40" s="624"/>
      <c r="CS40" s="624"/>
      <c r="CT40" s="624"/>
      <c r="CU40" s="625"/>
      <c r="CV40" s="631"/>
      <c r="CW40" s="624"/>
      <c r="CX40" s="624"/>
      <c r="CY40" s="624"/>
      <c r="CZ40" s="624"/>
      <c r="DA40" s="624"/>
      <c r="DB40" s="624"/>
      <c r="DC40" s="624"/>
      <c r="DD40" s="624"/>
      <c r="DE40" s="625"/>
      <c r="DF40" s="288"/>
      <c r="DG40" s="652"/>
      <c r="DH40" s="653"/>
      <c r="DI40" s="653"/>
      <c r="DJ40" s="653"/>
      <c r="DK40" s="653"/>
      <c r="DL40" s="653"/>
      <c r="DM40" s="653"/>
      <c r="DN40" s="653"/>
      <c r="DO40" s="653"/>
      <c r="DP40" s="653"/>
      <c r="DQ40" s="653"/>
      <c r="DR40" s="653"/>
      <c r="DS40" s="654"/>
      <c r="DT40" s="652"/>
      <c r="DU40" s="653"/>
      <c r="DV40" s="653"/>
      <c r="DW40" s="653"/>
      <c r="DX40" s="653"/>
      <c r="DY40" s="653"/>
      <c r="DZ40" s="653"/>
      <c r="EA40" s="653"/>
      <c r="EB40" s="653"/>
      <c r="EC40" s="653"/>
      <c r="ED40" s="653"/>
      <c r="EE40" s="653"/>
      <c r="EF40" s="654"/>
      <c r="EG40" s="652"/>
      <c r="EH40" s="653"/>
      <c r="EI40" s="653"/>
      <c r="EJ40" s="653"/>
      <c r="EK40" s="653"/>
      <c r="EL40" s="653"/>
      <c r="EM40" s="653"/>
      <c r="EN40" s="653"/>
      <c r="EO40" s="653"/>
      <c r="EP40" s="653"/>
      <c r="EQ40" s="653"/>
      <c r="ER40" s="653"/>
      <c r="ES40" s="654"/>
      <c r="ET40" s="652"/>
      <c r="EU40" s="653"/>
      <c r="EV40" s="653"/>
      <c r="EW40" s="653"/>
      <c r="EX40" s="653"/>
      <c r="EY40" s="653"/>
      <c r="EZ40" s="653"/>
      <c r="FA40" s="653"/>
      <c r="FB40" s="653"/>
      <c r="FC40" s="653"/>
      <c r="FD40" s="653"/>
      <c r="FE40" s="653"/>
      <c r="FF40" s="661"/>
    </row>
    <row r="41" spans="1:165" ht="12" thickBot="1">
      <c r="A41" s="627"/>
      <c r="B41" s="627"/>
      <c r="C41" s="627"/>
      <c r="D41" s="627"/>
      <c r="E41" s="627"/>
      <c r="F41" s="627"/>
      <c r="G41" s="627"/>
      <c r="H41" s="628"/>
      <c r="I41" s="635"/>
      <c r="J41" s="636"/>
      <c r="K41" s="636"/>
      <c r="L41" s="636"/>
      <c r="M41" s="636"/>
      <c r="N41" s="636"/>
      <c r="O41" s="636"/>
      <c r="P41" s="636"/>
      <c r="Q41" s="636"/>
      <c r="R41" s="636"/>
      <c r="S41" s="636"/>
      <c r="T41" s="636"/>
      <c r="U41" s="636"/>
      <c r="V41" s="636"/>
      <c r="W41" s="636"/>
      <c r="X41" s="636"/>
      <c r="Y41" s="636"/>
      <c r="Z41" s="636"/>
      <c r="AA41" s="636"/>
      <c r="AB41" s="636"/>
      <c r="AC41" s="636"/>
      <c r="AD41" s="636"/>
      <c r="AE41" s="636"/>
      <c r="AF41" s="636"/>
      <c r="AG41" s="636"/>
      <c r="AH41" s="636"/>
      <c r="AI41" s="636"/>
      <c r="AJ41" s="636"/>
      <c r="AK41" s="636"/>
      <c r="AL41" s="636"/>
      <c r="AM41" s="636"/>
      <c r="AN41" s="636"/>
      <c r="AO41" s="636"/>
      <c r="AP41" s="636"/>
      <c r="AQ41" s="636"/>
      <c r="AR41" s="636"/>
      <c r="AS41" s="636"/>
      <c r="AT41" s="636"/>
      <c r="AU41" s="636"/>
      <c r="AV41" s="636"/>
      <c r="AW41" s="636"/>
      <c r="AX41" s="636"/>
      <c r="AY41" s="636"/>
      <c r="AZ41" s="636"/>
      <c r="BA41" s="636"/>
      <c r="BB41" s="636"/>
      <c r="BC41" s="636"/>
      <c r="BD41" s="636"/>
      <c r="BE41" s="636"/>
      <c r="BF41" s="636"/>
      <c r="BG41" s="636"/>
      <c r="BH41" s="636"/>
      <c r="BI41" s="636"/>
      <c r="BJ41" s="636"/>
      <c r="BK41" s="636"/>
      <c r="BL41" s="636"/>
      <c r="BM41" s="636"/>
      <c r="BN41" s="636"/>
      <c r="BO41" s="636"/>
      <c r="BP41" s="636"/>
      <c r="BQ41" s="636"/>
      <c r="BR41" s="636"/>
      <c r="BS41" s="636"/>
      <c r="BT41" s="636"/>
      <c r="BU41" s="636"/>
      <c r="BV41" s="636"/>
      <c r="BW41" s="636"/>
      <c r="BX41" s="636"/>
      <c r="BY41" s="636"/>
      <c r="BZ41" s="636"/>
      <c r="CA41" s="636"/>
      <c r="CB41" s="636"/>
      <c r="CC41" s="636"/>
      <c r="CD41" s="636"/>
      <c r="CE41" s="636"/>
      <c r="CF41" s="636"/>
      <c r="CG41" s="636"/>
      <c r="CH41" s="636"/>
      <c r="CI41" s="636"/>
      <c r="CJ41" s="636"/>
      <c r="CK41" s="636"/>
      <c r="CL41" s="636"/>
      <c r="CM41" s="636"/>
      <c r="CN41" s="648"/>
      <c r="CO41" s="649"/>
      <c r="CP41" s="649"/>
      <c r="CQ41" s="649"/>
      <c r="CR41" s="649"/>
      <c r="CS41" s="649"/>
      <c r="CT41" s="649"/>
      <c r="CU41" s="650"/>
      <c r="CV41" s="651"/>
      <c r="CW41" s="649"/>
      <c r="CX41" s="649"/>
      <c r="CY41" s="649"/>
      <c r="CZ41" s="649"/>
      <c r="DA41" s="649"/>
      <c r="DB41" s="649"/>
      <c r="DC41" s="649"/>
      <c r="DD41" s="649"/>
      <c r="DE41" s="650"/>
      <c r="DF41" s="290"/>
      <c r="DG41" s="655"/>
      <c r="DH41" s="656"/>
      <c r="DI41" s="656"/>
      <c r="DJ41" s="656"/>
      <c r="DK41" s="656"/>
      <c r="DL41" s="656"/>
      <c r="DM41" s="656"/>
      <c r="DN41" s="656"/>
      <c r="DO41" s="656"/>
      <c r="DP41" s="656"/>
      <c r="DQ41" s="656"/>
      <c r="DR41" s="656"/>
      <c r="DS41" s="657"/>
      <c r="DT41" s="655"/>
      <c r="DU41" s="656"/>
      <c r="DV41" s="656"/>
      <c r="DW41" s="656"/>
      <c r="DX41" s="656"/>
      <c r="DY41" s="656"/>
      <c r="DZ41" s="656"/>
      <c r="EA41" s="656"/>
      <c r="EB41" s="656"/>
      <c r="EC41" s="656"/>
      <c r="ED41" s="656"/>
      <c r="EE41" s="656"/>
      <c r="EF41" s="657"/>
      <c r="EG41" s="655"/>
      <c r="EH41" s="656"/>
      <c r="EI41" s="656"/>
      <c r="EJ41" s="656"/>
      <c r="EK41" s="656"/>
      <c r="EL41" s="656"/>
      <c r="EM41" s="656"/>
      <c r="EN41" s="656"/>
      <c r="EO41" s="656"/>
      <c r="EP41" s="656"/>
      <c r="EQ41" s="656"/>
      <c r="ER41" s="656"/>
      <c r="ES41" s="657"/>
      <c r="ET41" s="655"/>
      <c r="EU41" s="656"/>
      <c r="EV41" s="656"/>
      <c r="EW41" s="656"/>
      <c r="EX41" s="656"/>
      <c r="EY41" s="656"/>
      <c r="EZ41" s="656"/>
      <c r="FA41" s="656"/>
      <c r="FB41" s="656"/>
      <c r="FC41" s="656"/>
      <c r="FD41" s="656"/>
      <c r="FE41" s="656"/>
      <c r="FF41" s="662"/>
    </row>
    <row r="43" spans="1:165">
      <c r="I43" s="99" t="s">
        <v>178</v>
      </c>
    </row>
    <row r="44" spans="1:165">
      <c r="I44" s="99" t="s">
        <v>179</v>
      </c>
      <c r="AQ44" s="641" t="str">
        <f>'план '!K3</f>
        <v>Директор</v>
      </c>
      <c r="AR44" s="641"/>
      <c r="AS44" s="641"/>
      <c r="AT44" s="641"/>
      <c r="AU44" s="641"/>
      <c r="AV44" s="641"/>
      <c r="AW44" s="641"/>
      <c r="AX44" s="641"/>
      <c r="AY44" s="641"/>
      <c r="AZ44" s="641"/>
      <c r="BA44" s="641"/>
      <c r="BB44" s="641"/>
      <c r="BC44" s="641"/>
      <c r="BD44" s="641"/>
      <c r="BE44" s="641"/>
      <c r="BF44" s="641"/>
      <c r="BG44" s="641"/>
      <c r="BH44" s="641"/>
      <c r="BK44" s="641"/>
      <c r="BL44" s="641"/>
      <c r="BM44" s="641"/>
      <c r="BN44" s="641"/>
      <c r="BO44" s="641"/>
      <c r="BP44" s="641"/>
      <c r="BQ44" s="641"/>
      <c r="BR44" s="641"/>
      <c r="BS44" s="641"/>
      <c r="BT44" s="641"/>
      <c r="BU44" s="641"/>
      <c r="BV44" s="641"/>
      <c r="BY44" s="641" t="str">
        <f>'план '!K7</f>
        <v>Бикинева Ф.Н.</v>
      </c>
      <c r="BZ44" s="641"/>
      <c r="CA44" s="641"/>
      <c r="CB44" s="641"/>
      <c r="CC44" s="641"/>
      <c r="CD44" s="641"/>
      <c r="CE44" s="641"/>
      <c r="CF44" s="641"/>
      <c r="CG44" s="641"/>
      <c r="CH44" s="641"/>
      <c r="CI44" s="641"/>
      <c r="CJ44" s="641"/>
      <c r="CK44" s="641"/>
      <c r="CL44" s="641"/>
      <c r="CM44" s="641"/>
      <c r="CN44" s="641"/>
      <c r="CO44" s="641"/>
      <c r="CP44" s="641"/>
      <c r="CQ44" s="641"/>
      <c r="CR44" s="641"/>
    </row>
    <row r="45" spans="1:165" s="20" customFormat="1" ht="8.25">
      <c r="AQ45" s="644" t="s">
        <v>180</v>
      </c>
      <c r="AR45" s="644"/>
      <c r="AS45" s="644"/>
      <c r="AT45" s="644"/>
      <c r="AU45" s="644"/>
      <c r="AV45" s="644"/>
      <c r="AW45" s="644"/>
      <c r="AX45" s="644"/>
      <c r="AY45" s="644"/>
      <c r="AZ45" s="644"/>
      <c r="BA45" s="644"/>
      <c r="BB45" s="644"/>
      <c r="BC45" s="644"/>
      <c r="BD45" s="644"/>
      <c r="BE45" s="644"/>
      <c r="BF45" s="644"/>
      <c r="BG45" s="644"/>
      <c r="BH45" s="644"/>
      <c r="BK45" s="644" t="s">
        <v>119</v>
      </c>
      <c r="BL45" s="644"/>
      <c r="BM45" s="644"/>
      <c r="BN45" s="644"/>
      <c r="BO45" s="644"/>
      <c r="BP45" s="644"/>
      <c r="BQ45" s="644"/>
      <c r="BR45" s="644"/>
      <c r="BS45" s="644"/>
      <c r="BT45" s="644"/>
      <c r="BU45" s="644"/>
      <c r="BV45" s="644"/>
      <c r="BY45" s="644" t="s">
        <v>120</v>
      </c>
      <c r="BZ45" s="644"/>
      <c r="CA45" s="644"/>
      <c r="CB45" s="644"/>
      <c r="CC45" s="644"/>
      <c r="CD45" s="644"/>
      <c r="CE45" s="644"/>
      <c r="CF45" s="644"/>
      <c r="CG45" s="644"/>
      <c r="CH45" s="644"/>
      <c r="CI45" s="644"/>
      <c r="CJ45" s="644"/>
      <c r="CK45" s="644"/>
      <c r="CL45" s="644"/>
      <c r="CM45" s="644"/>
      <c r="CN45" s="644"/>
      <c r="CO45" s="644"/>
      <c r="CP45" s="644"/>
      <c r="CQ45" s="644"/>
      <c r="CR45" s="644"/>
    </row>
    <row r="46" spans="1:165" s="20" customFormat="1" ht="3" customHeight="1"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</row>
    <row r="47" spans="1:165">
      <c r="I47" s="99" t="s">
        <v>181</v>
      </c>
      <c r="AM47" s="663" t="s">
        <v>413</v>
      </c>
      <c r="AN47" s="663"/>
      <c r="AO47" s="663"/>
      <c r="AP47" s="663"/>
      <c r="AQ47" s="663"/>
      <c r="AR47" s="663"/>
      <c r="AS47" s="663"/>
      <c r="AT47" s="663"/>
      <c r="AU47" s="663"/>
      <c r="AV47" s="663"/>
      <c r="AW47" s="663"/>
      <c r="AX47" s="663"/>
      <c r="AY47" s="663"/>
      <c r="AZ47" s="663"/>
      <c r="BA47" s="663"/>
      <c r="BB47" s="663"/>
      <c r="BC47" s="663"/>
      <c r="BD47" s="663"/>
      <c r="BG47" s="663" t="s">
        <v>414</v>
      </c>
      <c r="BH47" s="663"/>
      <c r="BI47" s="663"/>
      <c r="BJ47" s="663"/>
      <c r="BK47" s="663"/>
      <c r="BL47" s="663"/>
      <c r="BM47" s="663"/>
      <c r="BN47" s="663"/>
      <c r="BO47" s="663"/>
      <c r="BP47" s="663"/>
      <c r="BQ47" s="663"/>
      <c r="BR47" s="663"/>
      <c r="BS47" s="663"/>
      <c r="BT47" s="663"/>
      <c r="BU47" s="663"/>
      <c r="BV47" s="663"/>
      <c r="BW47" s="663"/>
      <c r="BX47" s="663"/>
      <c r="CA47" s="664" t="s">
        <v>415</v>
      </c>
      <c r="CB47" s="664"/>
      <c r="CC47" s="664"/>
      <c r="CD47" s="664"/>
      <c r="CE47" s="664"/>
      <c r="CF47" s="664"/>
      <c r="CG47" s="664"/>
      <c r="CH47" s="664"/>
      <c r="CI47" s="664"/>
      <c r="CJ47" s="664"/>
      <c r="CK47" s="664"/>
      <c r="CL47" s="664"/>
      <c r="CM47" s="664"/>
      <c r="CN47" s="664"/>
      <c r="CO47" s="664"/>
      <c r="CP47" s="664"/>
      <c r="CQ47" s="664"/>
      <c r="CR47" s="664"/>
    </row>
    <row r="48" spans="1:165" s="20" customFormat="1" ht="8.25">
      <c r="AM48" s="644" t="s">
        <v>180</v>
      </c>
      <c r="AN48" s="644"/>
      <c r="AO48" s="644"/>
      <c r="AP48" s="644"/>
      <c r="AQ48" s="644"/>
      <c r="AR48" s="644"/>
      <c r="AS48" s="644"/>
      <c r="AT48" s="644"/>
      <c r="AU48" s="644"/>
      <c r="AV48" s="644"/>
      <c r="AW48" s="644"/>
      <c r="AX48" s="644"/>
      <c r="AY48" s="644"/>
      <c r="AZ48" s="644"/>
      <c r="BA48" s="644"/>
      <c r="BB48" s="644"/>
      <c r="BC48" s="644"/>
      <c r="BD48" s="644"/>
      <c r="BG48" s="644" t="s">
        <v>182</v>
      </c>
      <c r="BH48" s="644"/>
      <c r="BI48" s="644"/>
      <c r="BJ48" s="644"/>
      <c r="BK48" s="644"/>
      <c r="BL48" s="644"/>
      <c r="BM48" s="644"/>
      <c r="BN48" s="644"/>
      <c r="BO48" s="644"/>
      <c r="BP48" s="644"/>
      <c r="BQ48" s="644"/>
      <c r="BR48" s="644"/>
      <c r="BS48" s="644"/>
      <c r="BT48" s="644"/>
      <c r="BU48" s="644"/>
      <c r="BV48" s="644"/>
      <c r="BW48" s="644"/>
      <c r="BX48" s="644"/>
      <c r="CA48" s="644" t="s">
        <v>183</v>
      </c>
      <c r="CB48" s="644"/>
      <c r="CC48" s="644"/>
      <c r="CD48" s="644"/>
      <c r="CE48" s="644"/>
      <c r="CF48" s="644"/>
      <c r="CG48" s="644"/>
      <c r="CH48" s="644"/>
      <c r="CI48" s="644"/>
      <c r="CJ48" s="644"/>
      <c r="CK48" s="644"/>
      <c r="CL48" s="644"/>
      <c r="CM48" s="644"/>
      <c r="CN48" s="644"/>
      <c r="CO48" s="644"/>
      <c r="CP48" s="644"/>
      <c r="CQ48" s="644"/>
      <c r="CR48" s="644"/>
    </row>
    <row r="49" spans="1:162" s="20" customFormat="1" ht="3" customHeight="1"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</row>
    <row r="50" spans="1:162">
      <c r="I50" s="658" t="s">
        <v>121</v>
      </c>
      <c r="J50" s="658"/>
      <c r="K50" s="627" t="s">
        <v>616</v>
      </c>
      <c r="L50" s="627"/>
      <c r="M50" s="627"/>
      <c r="N50" s="659" t="s">
        <v>121</v>
      </c>
      <c r="O50" s="659"/>
      <c r="Q50" s="627" t="s">
        <v>608</v>
      </c>
      <c r="R50" s="627"/>
      <c r="S50" s="627"/>
      <c r="T50" s="627"/>
      <c r="U50" s="627"/>
      <c r="V50" s="627"/>
      <c r="W50" s="627"/>
      <c r="X50" s="627"/>
      <c r="Y50" s="627"/>
      <c r="Z50" s="627"/>
      <c r="AA50" s="627"/>
      <c r="AB50" s="627"/>
      <c r="AC50" s="627"/>
      <c r="AD50" s="627"/>
      <c r="AE50" s="627"/>
      <c r="AF50" s="658">
        <v>20</v>
      </c>
      <c r="AG50" s="658"/>
      <c r="AH50" s="658"/>
      <c r="AI50" s="660" t="s">
        <v>198</v>
      </c>
      <c r="AJ50" s="660"/>
      <c r="AK50" s="660"/>
      <c r="AL50" s="99" t="s">
        <v>6</v>
      </c>
    </row>
    <row r="51" spans="1:162" ht="12" thickBot="1"/>
    <row r="52" spans="1:162" ht="3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3"/>
    </row>
    <row r="53" spans="1:162">
      <c r="A53" s="24" t="s">
        <v>184</v>
      </c>
      <c r="CM53" s="25"/>
    </row>
    <row r="54" spans="1:162">
      <c r="A54" s="640" t="s">
        <v>416</v>
      </c>
      <c r="B54" s="641"/>
      <c r="C54" s="641"/>
      <c r="D54" s="641"/>
      <c r="E54" s="641"/>
      <c r="F54" s="641"/>
      <c r="G54" s="641"/>
      <c r="H54" s="641"/>
      <c r="I54" s="641"/>
      <c r="J54" s="641"/>
      <c r="K54" s="641"/>
      <c r="L54" s="641"/>
      <c r="M54" s="641"/>
      <c r="N54" s="641"/>
      <c r="O54" s="641"/>
      <c r="P54" s="641"/>
      <c r="Q54" s="641"/>
      <c r="R54" s="641"/>
      <c r="S54" s="641"/>
      <c r="T54" s="641"/>
      <c r="U54" s="641"/>
      <c r="V54" s="641"/>
      <c r="W54" s="641"/>
      <c r="X54" s="641"/>
      <c r="Y54" s="641"/>
      <c r="Z54" s="641"/>
      <c r="AA54" s="641"/>
      <c r="AB54" s="641"/>
      <c r="AC54" s="641"/>
      <c r="AD54" s="641"/>
      <c r="AE54" s="641"/>
      <c r="AF54" s="641"/>
      <c r="AG54" s="641"/>
      <c r="AH54" s="641"/>
      <c r="AI54" s="641"/>
      <c r="AJ54" s="641"/>
      <c r="AK54" s="641"/>
      <c r="AL54" s="641"/>
      <c r="AM54" s="641"/>
      <c r="AN54" s="641"/>
      <c r="AO54" s="641"/>
      <c r="AP54" s="641"/>
      <c r="AQ54" s="641"/>
      <c r="AR54" s="641"/>
      <c r="AS54" s="641"/>
      <c r="AT54" s="641"/>
      <c r="AU54" s="641"/>
      <c r="AV54" s="641"/>
      <c r="AW54" s="641"/>
      <c r="AX54" s="641"/>
      <c r="AY54" s="641"/>
      <c r="AZ54" s="641"/>
      <c r="BA54" s="641"/>
      <c r="BB54" s="641"/>
      <c r="BC54" s="641"/>
      <c r="BD54" s="641"/>
      <c r="BE54" s="641"/>
      <c r="BF54" s="641"/>
      <c r="BG54" s="641"/>
      <c r="BH54" s="641"/>
      <c r="BI54" s="641"/>
      <c r="BJ54" s="641"/>
      <c r="BK54" s="641"/>
      <c r="BL54" s="641"/>
      <c r="BM54" s="641"/>
      <c r="BN54" s="641"/>
      <c r="BO54" s="641"/>
      <c r="BP54" s="641"/>
      <c r="BQ54" s="641"/>
      <c r="BR54" s="641"/>
      <c r="BS54" s="641"/>
      <c r="BT54" s="641"/>
      <c r="BU54" s="641"/>
      <c r="BV54" s="641"/>
      <c r="BW54" s="641"/>
      <c r="BX54" s="641"/>
      <c r="BY54" s="641"/>
      <c r="BZ54" s="641"/>
      <c r="CA54" s="641"/>
      <c r="CB54" s="641"/>
      <c r="CC54" s="641"/>
      <c r="CD54" s="641"/>
      <c r="CE54" s="641"/>
      <c r="CF54" s="641"/>
      <c r="CG54" s="641"/>
      <c r="CH54" s="641"/>
      <c r="CI54" s="641"/>
      <c r="CJ54" s="641"/>
      <c r="CK54" s="641"/>
      <c r="CL54" s="641"/>
      <c r="CM54" s="642"/>
    </row>
    <row r="55" spans="1:162" s="20" customFormat="1" ht="8.25">
      <c r="A55" s="643" t="s">
        <v>185</v>
      </c>
      <c r="B55" s="644"/>
      <c r="C55" s="644"/>
      <c r="D55" s="644"/>
      <c r="E55" s="644"/>
      <c r="F55" s="644"/>
      <c r="G55" s="644"/>
      <c r="H55" s="644"/>
      <c r="I55" s="644"/>
      <c r="J55" s="644"/>
      <c r="K55" s="644"/>
      <c r="L55" s="644"/>
      <c r="M55" s="644"/>
      <c r="N55" s="644"/>
      <c r="O55" s="644"/>
      <c r="P55" s="644"/>
      <c r="Q55" s="644"/>
      <c r="R55" s="644"/>
      <c r="S55" s="644"/>
      <c r="T55" s="644"/>
      <c r="U55" s="644"/>
      <c r="V55" s="644"/>
      <c r="W55" s="644"/>
      <c r="X55" s="644"/>
      <c r="Y55" s="644"/>
      <c r="Z55" s="644"/>
      <c r="AA55" s="644"/>
      <c r="AB55" s="644"/>
      <c r="AC55" s="644"/>
      <c r="AD55" s="644"/>
      <c r="AE55" s="644"/>
      <c r="AF55" s="644"/>
      <c r="AG55" s="644"/>
      <c r="AH55" s="644"/>
      <c r="AI55" s="644"/>
      <c r="AJ55" s="644"/>
      <c r="AK55" s="644"/>
      <c r="AL55" s="644"/>
      <c r="AM55" s="644"/>
      <c r="AN55" s="644"/>
      <c r="AO55" s="644"/>
      <c r="AP55" s="644"/>
      <c r="AQ55" s="644"/>
      <c r="AR55" s="644"/>
      <c r="AS55" s="644"/>
      <c r="AT55" s="644"/>
      <c r="AU55" s="644"/>
      <c r="AV55" s="644"/>
      <c r="AW55" s="644"/>
      <c r="AX55" s="644"/>
      <c r="AY55" s="644"/>
      <c r="AZ55" s="644"/>
      <c r="BA55" s="644"/>
      <c r="BB55" s="644"/>
      <c r="BC55" s="644"/>
      <c r="BD55" s="644"/>
      <c r="BE55" s="644"/>
      <c r="BF55" s="644"/>
      <c r="BG55" s="644"/>
      <c r="BH55" s="644"/>
      <c r="BI55" s="644"/>
      <c r="BJ55" s="644"/>
      <c r="BK55" s="644"/>
      <c r="BL55" s="644"/>
      <c r="BM55" s="644"/>
      <c r="BN55" s="644"/>
      <c r="BO55" s="644"/>
      <c r="BP55" s="644"/>
      <c r="BQ55" s="644"/>
      <c r="BR55" s="644"/>
      <c r="BS55" s="644"/>
      <c r="BT55" s="644"/>
      <c r="BU55" s="644"/>
      <c r="BV55" s="644"/>
      <c r="BW55" s="644"/>
      <c r="BX55" s="644"/>
      <c r="BY55" s="644"/>
      <c r="BZ55" s="644"/>
      <c r="CA55" s="644"/>
      <c r="CB55" s="644"/>
      <c r="CC55" s="644"/>
      <c r="CD55" s="644"/>
      <c r="CE55" s="644"/>
      <c r="CF55" s="644"/>
      <c r="CG55" s="644"/>
      <c r="CH55" s="644"/>
      <c r="CI55" s="644"/>
      <c r="CJ55" s="644"/>
      <c r="CK55" s="644"/>
      <c r="CL55" s="644"/>
      <c r="CM55" s="645"/>
    </row>
    <row r="56" spans="1:162" s="20" customFormat="1" ht="6" customHeight="1">
      <c r="A56" s="26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7"/>
    </row>
    <row r="57" spans="1:162">
      <c r="A57" s="640"/>
      <c r="B57" s="641"/>
      <c r="C57" s="641"/>
      <c r="D57" s="641"/>
      <c r="E57" s="641"/>
      <c r="F57" s="641"/>
      <c r="G57" s="641"/>
      <c r="H57" s="641"/>
      <c r="I57" s="641"/>
      <c r="J57" s="641"/>
      <c r="K57" s="641"/>
      <c r="L57" s="641"/>
      <c r="M57" s="641"/>
      <c r="N57" s="641"/>
      <c r="O57" s="641"/>
      <c r="P57" s="641"/>
      <c r="Q57" s="641"/>
      <c r="R57" s="641"/>
      <c r="S57" s="641"/>
      <c r="T57" s="641"/>
      <c r="U57" s="641"/>
      <c r="V57" s="641"/>
      <c r="W57" s="641"/>
      <c r="X57" s="641"/>
      <c r="Y57" s="641"/>
      <c r="AH57" s="641" t="s">
        <v>597</v>
      </c>
      <c r="AI57" s="641"/>
      <c r="AJ57" s="641"/>
      <c r="AK57" s="641"/>
      <c r="AL57" s="641"/>
      <c r="AM57" s="641"/>
      <c r="AN57" s="641"/>
      <c r="AO57" s="641"/>
      <c r="AP57" s="641"/>
      <c r="AQ57" s="641"/>
      <c r="AR57" s="641"/>
      <c r="AS57" s="641"/>
      <c r="AT57" s="641"/>
      <c r="AU57" s="641"/>
      <c r="AV57" s="641"/>
      <c r="AW57" s="641"/>
      <c r="AX57" s="641"/>
      <c r="AY57" s="641"/>
      <c r="AZ57" s="641"/>
      <c r="BA57" s="641"/>
      <c r="BB57" s="641"/>
      <c r="BC57" s="641"/>
      <c r="BD57" s="641"/>
      <c r="BE57" s="641"/>
      <c r="BF57" s="641"/>
      <c r="BG57" s="641"/>
      <c r="BH57" s="641"/>
      <c r="BI57" s="641"/>
      <c r="BJ57" s="641"/>
      <c r="BK57" s="641"/>
      <c r="BL57" s="641"/>
      <c r="BM57" s="641"/>
      <c r="BN57" s="641"/>
      <c r="BO57" s="641"/>
      <c r="BP57" s="641"/>
      <c r="BQ57" s="641"/>
      <c r="BR57" s="641"/>
      <c r="BS57" s="641"/>
      <c r="BT57" s="641"/>
      <c r="BU57" s="641"/>
      <c r="BV57" s="641"/>
      <c r="BW57" s="641"/>
      <c r="BX57" s="641"/>
      <c r="BY57" s="641"/>
      <c r="BZ57" s="641"/>
      <c r="CA57" s="641"/>
      <c r="CB57" s="641"/>
      <c r="CC57" s="641"/>
      <c r="CD57" s="641"/>
      <c r="CE57" s="641"/>
      <c r="CF57" s="641"/>
      <c r="CG57" s="641"/>
      <c r="CH57" s="641"/>
      <c r="CI57" s="641"/>
      <c r="CJ57" s="641"/>
      <c r="CK57" s="641"/>
      <c r="CL57" s="641"/>
      <c r="CM57" s="642"/>
    </row>
    <row r="58" spans="1:162" s="20" customFormat="1" ht="8.25">
      <c r="A58" s="643" t="s">
        <v>119</v>
      </c>
      <c r="B58" s="644"/>
      <c r="C58" s="644"/>
      <c r="D58" s="644"/>
      <c r="E58" s="644"/>
      <c r="F58" s="644"/>
      <c r="G58" s="644"/>
      <c r="H58" s="644"/>
      <c r="I58" s="644"/>
      <c r="J58" s="644"/>
      <c r="K58" s="644"/>
      <c r="L58" s="644"/>
      <c r="M58" s="644"/>
      <c r="N58" s="644"/>
      <c r="O58" s="644"/>
      <c r="P58" s="644"/>
      <c r="Q58" s="644"/>
      <c r="R58" s="644"/>
      <c r="S58" s="644"/>
      <c r="T58" s="644"/>
      <c r="U58" s="644"/>
      <c r="V58" s="644"/>
      <c r="W58" s="644"/>
      <c r="X58" s="644"/>
      <c r="Y58" s="644"/>
      <c r="AH58" s="644" t="s">
        <v>120</v>
      </c>
      <c r="AI58" s="644"/>
      <c r="AJ58" s="644"/>
      <c r="AK58" s="644"/>
      <c r="AL58" s="644"/>
      <c r="AM58" s="644"/>
      <c r="AN58" s="644"/>
      <c r="AO58" s="644"/>
      <c r="AP58" s="644"/>
      <c r="AQ58" s="644"/>
      <c r="AR58" s="644"/>
      <c r="AS58" s="644"/>
      <c r="AT58" s="644"/>
      <c r="AU58" s="644"/>
      <c r="AV58" s="644"/>
      <c r="AW58" s="644"/>
      <c r="AX58" s="644"/>
      <c r="AY58" s="644"/>
      <c r="AZ58" s="644"/>
      <c r="BA58" s="644"/>
      <c r="BB58" s="644"/>
      <c r="BC58" s="644"/>
      <c r="BD58" s="644"/>
      <c r="BE58" s="644"/>
      <c r="BF58" s="644"/>
      <c r="BG58" s="644"/>
      <c r="BH58" s="644"/>
      <c r="BI58" s="644"/>
      <c r="BJ58" s="644"/>
      <c r="BK58" s="644"/>
      <c r="BL58" s="644"/>
      <c r="BM58" s="644"/>
      <c r="BN58" s="644"/>
      <c r="BO58" s="644"/>
      <c r="BP58" s="644"/>
      <c r="BQ58" s="644"/>
      <c r="BR58" s="644"/>
      <c r="BS58" s="644"/>
      <c r="BT58" s="644"/>
      <c r="BU58" s="644"/>
      <c r="BV58" s="644"/>
      <c r="BW58" s="644"/>
      <c r="BX58" s="644"/>
      <c r="BY58" s="644"/>
      <c r="BZ58" s="644"/>
      <c r="CA58" s="644"/>
      <c r="CB58" s="644"/>
      <c r="CC58" s="644"/>
      <c r="CD58" s="644"/>
      <c r="CE58" s="644"/>
      <c r="CF58" s="644"/>
      <c r="CG58" s="644"/>
      <c r="CH58" s="644"/>
      <c r="CI58" s="644"/>
      <c r="CJ58" s="644"/>
      <c r="CK58" s="644"/>
      <c r="CL58" s="644"/>
      <c r="CM58" s="645"/>
    </row>
    <row r="59" spans="1:162">
      <c r="A59" s="24"/>
      <c r="CM59" s="25"/>
    </row>
    <row r="60" spans="1:162">
      <c r="A60" s="670" t="s">
        <v>121</v>
      </c>
      <c r="B60" s="658"/>
      <c r="C60" s="627" t="s">
        <v>616</v>
      </c>
      <c r="D60" s="627"/>
      <c r="E60" s="627"/>
      <c r="F60" s="659" t="s">
        <v>121</v>
      </c>
      <c r="G60" s="659"/>
      <c r="I60" s="627" t="s">
        <v>608</v>
      </c>
      <c r="J60" s="627"/>
      <c r="K60" s="627"/>
      <c r="L60" s="627"/>
      <c r="M60" s="627"/>
      <c r="N60" s="627"/>
      <c r="O60" s="627"/>
      <c r="P60" s="627"/>
      <c r="Q60" s="627"/>
      <c r="R60" s="627"/>
      <c r="S60" s="627"/>
      <c r="T60" s="627"/>
      <c r="U60" s="627"/>
      <c r="V60" s="627"/>
      <c r="W60" s="627"/>
      <c r="X60" s="658">
        <v>20</v>
      </c>
      <c r="Y60" s="658"/>
      <c r="Z60" s="658"/>
      <c r="AA60" s="660" t="s">
        <v>198</v>
      </c>
      <c r="AB60" s="660"/>
      <c r="AC60" s="660"/>
      <c r="AD60" s="99" t="s">
        <v>6</v>
      </c>
      <c r="CM60" s="25"/>
    </row>
    <row r="61" spans="1:162" ht="3" customHeight="1" thickBot="1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30"/>
    </row>
    <row r="62" spans="1:1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162" s="32" customFormat="1" ht="12" customHeight="1">
      <c r="A63" s="31"/>
    </row>
    <row r="64" spans="1:162" s="32" customFormat="1" ht="40.5" customHeight="1">
      <c r="A64" s="665"/>
      <c r="B64" s="666"/>
      <c r="C64" s="666"/>
      <c r="D64" s="666"/>
      <c r="E64" s="666"/>
      <c r="F64" s="666"/>
      <c r="G64" s="666"/>
      <c r="H64" s="666"/>
      <c r="I64" s="666"/>
      <c r="J64" s="666"/>
      <c r="K64" s="666"/>
      <c r="L64" s="666"/>
      <c r="M64" s="666"/>
      <c r="N64" s="666"/>
      <c r="O64" s="666"/>
      <c r="P64" s="666"/>
      <c r="Q64" s="666"/>
      <c r="R64" s="666"/>
      <c r="S64" s="666"/>
      <c r="T64" s="666"/>
      <c r="U64" s="666"/>
      <c r="V64" s="666"/>
      <c r="W64" s="666"/>
      <c r="X64" s="666"/>
      <c r="Y64" s="666"/>
      <c r="Z64" s="666"/>
      <c r="AA64" s="666"/>
      <c r="AB64" s="666"/>
      <c r="AC64" s="666"/>
      <c r="AD64" s="666"/>
      <c r="AE64" s="666"/>
      <c r="AF64" s="666"/>
      <c r="AG64" s="666"/>
      <c r="AH64" s="666"/>
      <c r="AI64" s="666"/>
      <c r="AJ64" s="666"/>
      <c r="AK64" s="666"/>
      <c r="AL64" s="666"/>
      <c r="AM64" s="666"/>
      <c r="AN64" s="666"/>
      <c r="AO64" s="666"/>
      <c r="AP64" s="666"/>
      <c r="AQ64" s="666"/>
      <c r="AR64" s="666"/>
      <c r="AS64" s="666"/>
      <c r="AT64" s="666"/>
      <c r="AU64" s="666"/>
      <c r="AV64" s="666"/>
      <c r="AW64" s="666"/>
      <c r="AX64" s="666"/>
      <c r="AY64" s="666"/>
      <c r="AZ64" s="666"/>
      <c r="BA64" s="666"/>
      <c r="BB64" s="666"/>
      <c r="BC64" s="666"/>
      <c r="BD64" s="666"/>
      <c r="BE64" s="666"/>
      <c r="BF64" s="666"/>
      <c r="BG64" s="666"/>
      <c r="BH64" s="666"/>
      <c r="BI64" s="666"/>
      <c r="BJ64" s="666"/>
      <c r="BK64" s="666"/>
      <c r="BL64" s="666"/>
      <c r="BM64" s="666"/>
      <c r="BN64" s="666"/>
      <c r="BO64" s="666"/>
      <c r="BP64" s="666"/>
      <c r="BQ64" s="666"/>
      <c r="BR64" s="666"/>
      <c r="BS64" s="666"/>
      <c r="BT64" s="666"/>
      <c r="BU64" s="666"/>
      <c r="BV64" s="666"/>
      <c r="BW64" s="666"/>
      <c r="BX64" s="666"/>
      <c r="BY64" s="666"/>
      <c r="BZ64" s="666"/>
      <c r="CA64" s="666"/>
      <c r="CB64" s="666"/>
      <c r="CC64" s="666"/>
      <c r="CD64" s="666"/>
      <c r="CE64" s="666"/>
      <c r="CF64" s="666"/>
      <c r="CG64" s="666"/>
      <c r="CH64" s="666"/>
      <c r="CI64" s="666"/>
      <c r="CJ64" s="666"/>
      <c r="CK64" s="666"/>
      <c r="CL64" s="666"/>
      <c r="CM64" s="666"/>
      <c r="CN64" s="666"/>
      <c r="CO64" s="666"/>
      <c r="CP64" s="666"/>
      <c r="CQ64" s="666"/>
      <c r="CR64" s="666"/>
      <c r="CS64" s="666"/>
      <c r="CT64" s="666"/>
      <c r="CU64" s="666"/>
      <c r="CV64" s="666"/>
      <c r="CW64" s="666"/>
      <c r="CX64" s="666"/>
      <c r="CY64" s="666"/>
      <c r="CZ64" s="666"/>
      <c r="DA64" s="666"/>
      <c r="DB64" s="666"/>
      <c r="DC64" s="666"/>
      <c r="DD64" s="666"/>
      <c r="DE64" s="666"/>
      <c r="DF64" s="666"/>
      <c r="DG64" s="666"/>
      <c r="DH64" s="666"/>
      <c r="DI64" s="666"/>
      <c r="DJ64" s="666"/>
      <c r="DK64" s="666"/>
      <c r="DL64" s="666"/>
      <c r="DM64" s="666"/>
      <c r="DN64" s="666"/>
      <c r="DO64" s="666"/>
      <c r="DP64" s="666"/>
      <c r="DQ64" s="666"/>
      <c r="DR64" s="666"/>
      <c r="DS64" s="666"/>
      <c r="DT64" s="666"/>
      <c r="DU64" s="666"/>
      <c r="DV64" s="666"/>
      <c r="DW64" s="666"/>
      <c r="DX64" s="666"/>
      <c r="DY64" s="666"/>
      <c r="DZ64" s="666"/>
      <c r="EA64" s="666"/>
      <c r="EB64" s="666"/>
      <c r="EC64" s="666"/>
      <c r="ED64" s="666"/>
      <c r="EE64" s="666"/>
      <c r="EF64" s="666"/>
      <c r="EG64" s="666"/>
      <c r="EH64" s="666"/>
      <c r="EI64" s="666"/>
      <c r="EJ64" s="666"/>
      <c r="EK64" s="666"/>
      <c r="EL64" s="666"/>
      <c r="EM64" s="666"/>
      <c r="EN64" s="666"/>
      <c r="EO64" s="666"/>
      <c r="EP64" s="666"/>
      <c r="EQ64" s="666"/>
      <c r="ER64" s="666"/>
      <c r="ES64" s="666"/>
      <c r="ET64" s="666"/>
      <c r="EU64" s="666"/>
      <c r="EV64" s="666"/>
      <c r="EW64" s="666"/>
      <c r="EX64" s="666"/>
      <c r="EY64" s="666"/>
      <c r="EZ64" s="666"/>
      <c r="FA64" s="666"/>
      <c r="FB64" s="666"/>
      <c r="FC64" s="666"/>
      <c r="FD64" s="666"/>
      <c r="FE64" s="666"/>
      <c r="FF64" s="666"/>
    </row>
    <row r="65" spans="1:162" s="32" customFormat="1" ht="21" customHeight="1">
      <c r="A65" s="667"/>
      <c r="B65" s="667"/>
      <c r="C65" s="667"/>
      <c r="D65" s="667"/>
      <c r="E65" s="667"/>
      <c r="F65" s="667"/>
      <c r="G65" s="667"/>
      <c r="H65" s="667"/>
      <c r="I65" s="667"/>
      <c r="J65" s="667"/>
      <c r="K65" s="667"/>
      <c r="L65" s="667"/>
      <c r="M65" s="667"/>
      <c r="N65" s="667"/>
      <c r="O65" s="667"/>
      <c r="P65" s="667"/>
      <c r="Q65" s="667"/>
      <c r="R65" s="667"/>
      <c r="S65" s="667"/>
      <c r="T65" s="667"/>
      <c r="U65" s="667"/>
      <c r="V65" s="667"/>
      <c r="W65" s="667"/>
      <c r="X65" s="667"/>
      <c r="Y65" s="667"/>
      <c r="Z65" s="667"/>
      <c r="AA65" s="667"/>
      <c r="AB65" s="667"/>
      <c r="AC65" s="667"/>
      <c r="AD65" s="667"/>
      <c r="AE65" s="667"/>
      <c r="AF65" s="667"/>
      <c r="AG65" s="667"/>
      <c r="AH65" s="667"/>
      <c r="AI65" s="667"/>
      <c r="AJ65" s="667"/>
      <c r="AK65" s="667"/>
      <c r="AL65" s="667"/>
      <c r="AM65" s="667"/>
      <c r="AN65" s="667"/>
      <c r="AO65" s="667"/>
      <c r="AP65" s="667"/>
      <c r="AQ65" s="667"/>
      <c r="AR65" s="667"/>
      <c r="AS65" s="667"/>
      <c r="AT65" s="667"/>
      <c r="AU65" s="667"/>
      <c r="AV65" s="667"/>
      <c r="AW65" s="667"/>
      <c r="AX65" s="667"/>
      <c r="AY65" s="667"/>
      <c r="AZ65" s="667"/>
      <c r="BA65" s="667"/>
      <c r="BB65" s="667"/>
      <c r="BC65" s="667"/>
      <c r="BD65" s="667"/>
      <c r="BE65" s="667"/>
      <c r="BF65" s="667"/>
      <c r="BG65" s="667"/>
      <c r="BH65" s="667"/>
      <c r="BI65" s="667"/>
      <c r="BJ65" s="667"/>
      <c r="BK65" s="667"/>
      <c r="BL65" s="667"/>
      <c r="BM65" s="667"/>
      <c r="BN65" s="667"/>
      <c r="BO65" s="667"/>
      <c r="BP65" s="667"/>
      <c r="BQ65" s="667"/>
      <c r="BR65" s="667"/>
      <c r="BS65" s="667"/>
      <c r="BT65" s="667"/>
      <c r="BU65" s="667"/>
      <c r="BV65" s="667"/>
      <c r="BW65" s="667"/>
      <c r="BX65" s="667"/>
      <c r="BY65" s="667"/>
      <c r="BZ65" s="667"/>
      <c r="CA65" s="667"/>
      <c r="CB65" s="667"/>
      <c r="CC65" s="667"/>
      <c r="CD65" s="667"/>
      <c r="CE65" s="667"/>
      <c r="CF65" s="667"/>
      <c r="CG65" s="667"/>
      <c r="CH65" s="667"/>
      <c r="CI65" s="667"/>
      <c r="CJ65" s="667"/>
      <c r="CK65" s="667"/>
      <c r="CL65" s="667"/>
      <c r="CM65" s="667"/>
      <c r="CN65" s="667"/>
      <c r="CO65" s="667"/>
      <c r="CP65" s="667"/>
      <c r="CQ65" s="667"/>
      <c r="CR65" s="667"/>
      <c r="CS65" s="667"/>
      <c r="CT65" s="667"/>
      <c r="CU65" s="667"/>
      <c r="CV65" s="667"/>
      <c r="CW65" s="667"/>
      <c r="CX65" s="667"/>
      <c r="CY65" s="667"/>
      <c r="CZ65" s="667"/>
      <c r="DA65" s="667"/>
      <c r="DB65" s="667"/>
      <c r="DC65" s="667"/>
      <c r="DD65" s="667"/>
      <c r="DE65" s="667"/>
      <c r="DF65" s="667"/>
      <c r="DG65" s="667"/>
      <c r="DH65" s="667"/>
      <c r="DI65" s="667"/>
      <c r="DJ65" s="667"/>
      <c r="DK65" s="667"/>
      <c r="DL65" s="667"/>
      <c r="DM65" s="667"/>
      <c r="DN65" s="667"/>
      <c r="DO65" s="667"/>
      <c r="DP65" s="667"/>
      <c r="DQ65" s="667"/>
      <c r="DR65" s="667"/>
      <c r="DS65" s="667"/>
      <c r="DT65" s="667"/>
      <c r="DU65" s="667"/>
      <c r="DV65" s="667"/>
      <c r="DW65" s="667"/>
      <c r="DX65" s="667"/>
      <c r="DY65" s="667"/>
      <c r="DZ65" s="667"/>
      <c r="EA65" s="667"/>
      <c r="EB65" s="667"/>
      <c r="EC65" s="667"/>
      <c r="ED65" s="667"/>
      <c r="EE65" s="667"/>
      <c r="EF65" s="667"/>
      <c r="EG65" s="667"/>
      <c r="EH65" s="667"/>
      <c r="EI65" s="667"/>
      <c r="EJ65" s="667"/>
      <c r="EK65" s="667"/>
      <c r="EL65" s="667"/>
      <c r="EM65" s="667"/>
      <c r="EN65" s="667"/>
      <c r="EO65" s="667"/>
      <c r="EP65" s="667"/>
      <c r="EQ65" s="667"/>
      <c r="ER65" s="667"/>
      <c r="ES65" s="667"/>
      <c r="ET65" s="667"/>
      <c r="EU65" s="667"/>
      <c r="EV65" s="667"/>
      <c r="EW65" s="667"/>
      <c r="EX65" s="667"/>
      <c r="EY65" s="667"/>
      <c r="EZ65" s="667"/>
      <c r="FA65" s="667"/>
      <c r="FB65" s="667"/>
      <c r="FC65" s="667"/>
      <c r="FD65" s="667"/>
      <c r="FE65" s="667"/>
      <c r="FF65" s="667"/>
    </row>
    <row r="66" spans="1:162" s="32" customFormat="1" ht="11.25" customHeight="1">
      <c r="A66" s="31"/>
    </row>
    <row r="67" spans="1:162" s="32" customFormat="1" ht="11.25" customHeight="1">
      <c r="A67" s="31"/>
    </row>
    <row r="68" spans="1:162" s="32" customFormat="1" ht="11.25" customHeight="1">
      <c r="A68" s="31"/>
    </row>
    <row r="69" spans="1:162" s="32" customFormat="1" ht="20.25" customHeight="1">
      <c r="A69" s="668"/>
      <c r="B69" s="669"/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69"/>
      <c r="AK69" s="669"/>
      <c r="AL69" s="669"/>
      <c r="AM69" s="669"/>
      <c r="AN69" s="669"/>
      <c r="AO69" s="669"/>
      <c r="AP69" s="669"/>
      <c r="AQ69" s="669"/>
      <c r="AR69" s="669"/>
      <c r="AS69" s="669"/>
      <c r="AT69" s="669"/>
      <c r="AU69" s="669"/>
      <c r="AV69" s="669"/>
      <c r="AW69" s="669"/>
      <c r="AX69" s="669"/>
      <c r="AY69" s="669"/>
      <c r="AZ69" s="669"/>
      <c r="BA69" s="669"/>
      <c r="BB69" s="669"/>
      <c r="BC69" s="669"/>
      <c r="BD69" s="669"/>
      <c r="BE69" s="669"/>
      <c r="BF69" s="669"/>
      <c r="BG69" s="669"/>
      <c r="BH69" s="669"/>
      <c r="BI69" s="669"/>
      <c r="BJ69" s="669"/>
      <c r="BK69" s="669"/>
      <c r="BL69" s="669"/>
      <c r="BM69" s="669"/>
      <c r="BN69" s="669"/>
      <c r="BO69" s="669"/>
      <c r="BP69" s="669"/>
      <c r="BQ69" s="669"/>
      <c r="BR69" s="669"/>
      <c r="BS69" s="669"/>
      <c r="BT69" s="669"/>
      <c r="BU69" s="669"/>
      <c r="BV69" s="669"/>
      <c r="BW69" s="669"/>
      <c r="BX69" s="669"/>
      <c r="BY69" s="669"/>
      <c r="BZ69" s="669"/>
      <c r="CA69" s="669"/>
      <c r="CB69" s="669"/>
      <c r="CC69" s="669"/>
      <c r="CD69" s="669"/>
      <c r="CE69" s="669"/>
      <c r="CF69" s="669"/>
      <c r="CG69" s="669"/>
      <c r="CH69" s="669"/>
      <c r="CI69" s="669"/>
      <c r="CJ69" s="669"/>
      <c r="CK69" s="669"/>
      <c r="CL69" s="669"/>
      <c r="CM69" s="669"/>
      <c r="CN69" s="669"/>
      <c r="CO69" s="669"/>
      <c r="CP69" s="669"/>
      <c r="CQ69" s="669"/>
      <c r="CR69" s="669"/>
      <c r="CS69" s="669"/>
      <c r="CT69" s="669"/>
      <c r="CU69" s="669"/>
      <c r="CV69" s="669"/>
      <c r="CW69" s="669"/>
      <c r="CX69" s="669"/>
      <c r="CY69" s="669"/>
      <c r="CZ69" s="669"/>
      <c r="DA69" s="669"/>
      <c r="DB69" s="669"/>
      <c r="DC69" s="669"/>
      <c r="DD69" s="669"/>
      <c r="DE69" s="669"/>
      <c r="DF69" s="669"/>
      <c r="DG69" s="669"/>
      <c r="DH69" s="669"/>
      <c r="DI69" s="669"/>
      <c r="DJ69" s="669"/>
      <c r="DK69" s="669"/>
      <c r="DL69" s="669"/>
      <c r="DM69" s="669"/>
      <c r="DN69" s="669"/>
      <c r="DO69" s="669"/>
      <c r="DP69" s="669"/>
      <c r="DQ69" s="669"/>
      <c r="DR69" s="669"/>
      <c r="DS69" s="669"/>
      <c r="DT69" s="669"/>
      <c r="DU69" s="669"/>
      <c r="DV69" s="669"/>
      <c r="DW69" s="669"/>
      <c r="DX69" s="669"/>
      <c r="DY69" s="669"/>
      <c r="DZ69" s="669"/>
      <c r="EA69" s="669"/>
      <c r="EB69" s="669"/>
      <c r="EC69" s="669"/>
      <c r="ED69" s="669"/>
      <c r="EE69" s="669"/>
      <c r="EF69" s="669"/>
      <c r="EG69" s="669"/>
      <c r="EH69" s="669"/>
      <c r="EI69" s="669"/>
      <c r="EJ69" s="669"/>
      <c r="EK69" s="669"/>
      <c r="EL69" s="669"/>
      <c r="EM69" s="669"/>
      <c r="EN69" s="669"/>
      <c r="EO69" s="669"/>
      <c r="EP69" s="669"/>
      <c r="EQ69" s="669"/>
      <c r="ER69" s="669"/>
      <c r="ES69" s="669"/>
      <c r="ET69" s="669"/>
      <c r="EU69" s="669"/>
      <c r="EV69" s="669"/>
      <c r="EW69" s="669"/>
      <c r="EX69" s="669"/>
      <c r="EY69" s="669"/>
      <c r="EZ69" s="669"/>
      <c r="FA69" s="669"/>
      <c r="FB69" s="669"/>
      <c r="FC69" s="669"/>
      <c r="FD69" s="669"/>
      <c r="FE69" s="669"/>
      <c r="FF69" s="669"/>
    </row>
    <row r="70" spans="1:162" ht="3" customHeight="1"/>
  </sheetData>
  <mergeCells count="321">
    <mergeCell ref="A57:Y57"/>
    <mergeCell ref="AH57:CM57"/>
    <mergeCell ref="A64:FF64"/>
    <mergeCell ref="A65:FF65"/>
    <mergeCell ref="A69:FF69"/>
    <mergeCell ref="A60:B60"/>
    <mergeCell ref="C60:E60"/>
    <mergeCell ref="F60:G60"/>
    <mergeCell ref="I60:W60"/>
    <mergeCell ref="X60:Z60"/>
    <mergeCell ref="AA60:AC60"/>
    <mergeCell ref="A58:Y58"/>
    <mergeCell ref="AH58:CM58"/>
    <mergeCell ref="AF50:AH50"/>
    <mergeCell ref="AI50:AK50"/>
    <mergeCell ref="ET40:FF41"/>
    <mergeCell ref="I41:CM41"/>
    <mergeCell ref="AQ44:BH44"/>
    <mergeCell ref="BK44:BV44"/>
    <mergeCell ref="BY44:CR44"/>
    <mergeCell ref="AQ45:BH45"/>
    <mergeCell ref="BK45:BV45"/>
    <mergeCell ref="BY45:CR45"/>
    <mergeCell ref="AM47:BD47"/>
    <mergeCell ref="BG47:BX47"/>
    <mergeCell ref="CA47:CR47"/>
    <mergeCell ref="A54:CM54"/>
    <mergeCell ref="A55:CM55"/>
    <mergeCell ref="DT39:EF39"/>
    <mergeCell ref="EG39:ES39"/>
    <mergeCell ref="ET39:FF39"/>
    <mergeCell ref="A40:H41"/>
    <mergeCell ref="I40:CM40"/>
    <mergeCell ref="CN40:CU41"/>
    <mergeCell ref="CV40:DE41"/>
    <mergeCell ref="DG40:DS41"/>
    <mergeCell ref="DT40:EF41"/>
    <mergeCell ref="EG40:ES41"/>
    <mergeCell ref="A39:H39"/>
    <mergeCell ref="I39:CM39"/>
    <mergeCell ref="CN39:CU39"/>
    <mergeCell ref="CV39:DE39"/>
    <mergeCell ref="DG39:DS39"/>
    <mergeCell ref="AM48:BD48"/>
    <mergeCell ref="BG48:BX48"/>
    <mergeCell ref="CA48:CR48"/>
    <mergeCell ref="I50:J50"/>
    <mergeCell ref="K50:M50"/>
    <mergeCell ref="N50:O50"/>
    <mergeCell ref="Q50:AE50"/>
    <mergeCell ref="A35:H35"/>
    <mergeCell ref="I35:CM35"/>
    <mergeCell ref="CN35:CU35"/>
    <mergeCell ref="CV35:DE35"/>
    <mergeCell ref="DG35:DS35"/>
    <mergeCell ref="DT35:EF35"/>
    <mergeCell ref="EG35:ES35"/>
    <mergeCell ref="ET35:FF35"/>
    <mergeCell ref="A36:H38"/>
    <mergeCell ref="I36:CM36"/>
    <mergeCell ref="CV36:DE38"/>
    <mergeCell ref="I38:CM38"/>
    <mergeCell ref="I37:CM37"/>
    <mergeCell ref="CN36:CU36"/>
    <mergeCell ref="CN37:CU37"/>
    <mergeCell ref="CN38:CU38"/>
    <mergeCell ref="DG36:DS36"/>
    <mergeCell ref="DT37:EF37"/>
    <mergeCell ref="EG38:ES38"/>
    <mergeCell ref="A32:H32"/>
    <mergeCell ref="I32:CM32"/>
    <mergeCell ref="CN32:CU32"/>
    <mergeCell ref="CV32:DE32"/>
    <mergeCell ref="DG32:DS32"/>
    <mergeCell ref="DT32:EF32"/>
    <mergeCell ref="EG32:ES32"/>
    <mergeCell ref="ET32:FF32"/>
    <mergeCell ref="A34:H34"/>
    <mergeCell ref="I34:CM34"/>
    <mergeCell ref="CN34:CU34"/>
    <mergeCell ref="CV34:DE34"/>
    <mergeCell ref="DG34:DS34"/>
    <mergeCell ref="DT34:EF34"/>
    <mergeCell ref="EG34:ES34"/>
    <mergeCell ref="ET34:FF34"/>
    <mergeCell ref="A33:H33"/>
    <mergeCell ref="I33:CM33"/>
    <mergeCell ref="CN33:CU33"/>
    <mergeCell ref="CV33:DE33"/>
    <mergeCell ref="DG33:DS33"/>
    <mergeCell ref="DT33:EF33"/>
    <mergeCell ref="EG33:ES33"/>
    <mergeCell ref="ET33:FF33"/>
    <mergeCell ref="A29:H29"/>
    <mergeCell ref="I29:CM29"/>
    <mergeCell ref="CN29:CU29"/>
    <mergeCell ref="CV29:DE29"/>
    <mergeCell ref="DG29:DS29"/>
    <mergeCell ref="DT29:EF29"/>
    <mergeCell ref="EG29:ES29"/>
    <mergeCell ref="ET29:FF29"/>
    <mergeCell ref="A31:H31"/>
    <mergeCell ref="I31:CM31"/>
    <mergeCell ref="CN31:CU31"/>
    <mergeCell ref="CV31:DE31"/>
    <mergeCell ref="DG31:DS31"/>
    <mergeCell ref="DT31:EF31"/>
    <mergeCell ref="EG31:ES31"/>
    <mergeCell ref="ET31:FF31"/>
    <mergeCell ref="A30:H30"/>
    <mergeCell ref="I30:CM30"/>
    <mergeCell ref="CN30:CU30"/>
    <mergeCell ref="CV30:DE30"/>
    <mergeCell ref="DG30:DS30"/>
    <mergeCell ref="DT30:EF30"/>
    <mergeCell ref="EG30:ES30"/>
    <mergeCell ref="ET30:FF30"/>
    <mergeCell ref="A19:H19"/>
    <mergeCell ref="I19:CM19"/>
    <mergeCell ref="CN19:CU19"/>
    <mergeCell ref="CV19:DE19"/>
    <mergeCell ref="DG19:DS19"/>
    <mergeCell ref="DT19:EF19"/>
    <mergeCell ref="ET19:FF19"/>
    <mergeCell ref="A28:H28"/>
    <mergeCell ref="I28:CM28"/>
    <mergeCell ref="CN28:CU28"/>
    <mergeCell ref="CV28:DE28"/>
    <mergeCell ref="DG28:DS28"/>
    <mergeCell ref="DT28:EF28"/>
    <mergeCell ref="EG28:ES28"/>
    <mergeCell ref="ET28:FF28"/>
    <mergeCell ref="A25:H25"/>
    <mergeCell ref="I25:CM25"/>
    <mergeCell ref="CN25:CU25"/>
    <mergeCell ref="CV25:DE25"/>
    <mergeCell ref="DG25:DS25"/>
    <mergeCell ref="DT25:EF25"/>
    <mergeCell ref="EG25:ES25"/>
    <mergeCell ref="ET25:FF25"/>
    <mergeCell ref="A26:H26"/>
    <mergeCell ref="A17:H17"/>
    <mergeCell ref="I17:CM17"/>
    <mergeCell ref="CN17:CU17"/>
    <mergeCell ref="CV17:DE17"/>
    <mergeCell ref="DG17:DS17"/>
    <mergeCell ref="DT17:EF17"/>
    <mergeCell ref="EG17:ES17"/>
    <mergeCell ref="ET17:FF17"/>
    <mergeCell ref="A18:H18"/>
    <mergeCell ref="I18:CM18"/>
    <mergeCell ref="CN18:CU18"/>
    <mergeCell ref="CV18:DE18"/>
    <mergeCell ref="DG18:DS18"/>
    <mergeCell ref="DT18:EF18"/>
    <mergeCell ref="EG18:ES18"/>
    <mergeCell ref="ET18:FF18"/>
    <mergeCell ref="A15:H15"/>
    <mergeCell ref="I15:CM15"/>
    <mergeCell ref="CN15:CU15"/>
    <mergeCell ref="CV15:DE15"/>
    <mergeCell ref="DG15:DS15"/>
    <mergeCell ref="DT15:EF15"/>
    <mergeCell ref="EG15:ES15"/>
    <mergeCell ref="ET15:FF15"/>
    <mergeCell ref="A16:H16"/>
    <mergeCell ref="I16:CM16"/>
    <mergeCell ref="CN16:CU16"/>
    <mergeCell ref="CV16:DE16"/>
    <mergeCell ref="DG16:DS16"/>
    <mergeCell ref="DT16:EF16"/>
    <mergeCell ref="EG16:ES16"/>
    <mergeCell ref="ET16:FF16"/>
    <mergeCell ref="A10:H10"/>
    <mergeCell ref="I10:CM10"/>
    <mergeCell ref="CN10:CU10"/>
    <mergeCell ref="CV10:DE10"/>
    <mergeCell ref="DG10:DS10"/>
    <mergeCell ref="DT10:EF10"/>
    <mergeCell ref="EG10:ES10"/>
    <mergeCell ref="ET10:FF10"/>
    <mergeCell ref="A14:H14"/>
    <mergeCell ref="I14:CM14"/>
    <mergeCell ref="CN14:CU14"/>
    <mergeCell ref="CV14:DE14"/>
    <mergeCell ref="DG14:DS14"/>
    <mergeCell ref="DT14:EF14"/>
    <mergeCell ref="EG14:ES14"/>
    <mergeCell ref="ET14:FF14"/>
    <mergeCell ref="A11:H11"/>
    <mergeCell ref="I11:CM11"/>
    <mergeCell ref="CN11:CU11"/>
    <mergeCell ref="CV11:DE11"/>
    <mergeCell ref="DG11:DS11"/>
    <mergeCell ref="DT11:EF11"/>
    <mergeCell ref="EG11:ES11"/>
    <mergeCell ref="ET11:FF11"/>
    <mergeCell ref="A8:H8"/>
    <mergeCell ref="I8:CM8"/>
    <mergeCell ref="CN8:CU8"/>
    <mergeCell ref="CV8:DE8"/>
    <mergeCell ref="DG8:DS8"/>
    <mergeCell ref="DT8:EF8"/>
    <mergeCell ref="EG8:ES8"/>
    <mergeCell ref="ET8:FF8"/>
    <mergeCell ref="A9:H9"/>
    <mergeCell ref="I9:CM9"/>
    <mergeCell ref="CN9:CU9"/>
    <mergeCell ref="CV9:DE9"/>
    <mergeCell ref="DG9:DS9"/>
    <mergeCell ref="DT9:EF9"/>
    <mergeCell ref="EG9:ES9"/>
    <mergeCell ref="ET9:FF9"/>
    <mergeCell ref="A6:H6"/>
    <mergeCell ref="I6:CM6"/>
    <mergeCell ref="CN6:CU6"/>
    <mergeCell ref="CV6:DE6"/>
    <mergeCell ref="DG6:DS6"/>
    <mergeCell ref="DT6:EF6"/>
    <mergeCell ref="EG6:ES6"/>
    <mergeCell ref="ET6:FF6"/>
    <mergeCell ref="A7:H7"/>
    <mergeCell ref="I7:CM7"/>
    <mergeCell ref="CN7:CU7"/>
    <mergeCell ref="CV7:DE7"/>
    <mergeCell ref="DG7:DS7"/>
    <mergeCell ref="DT7:EF7"/>
    <mergeCell ref="EG7:ES7"/>
    <mergeCell ref="ET7:FF7"/>
    <mergeCell ref="B1:FE1"/>
    <mergeCell ref="A3:H5"/>
    <mergeCell ref="I3:CM5"/>
    <mergeCell ref="CN3:CU5"/>
    <mergeCell ref="CV3:DE5"/>
    <mergeCell ref="DG3:FF3"/>
    <mergeCell ref="DG4:DL4"/>
    <mergeCell ref="DM4:DO4"/>
    <mergeCell ref="DP4:DS4"/>
    <mergeCell ref="DT4:DY4"/>
    <mergeCell ref="DZ4:EB4"/>
    <mergeCell ref="EC4:EF4"/>
    <mergeCell ref="EG4:EL4"/>
    <mergeCell ref="EM4:EO4"/>
    <mergeCell ref="EP4:ES4"/>
    <mergeCell ref="ET4:FF5"/>
    <mergeCell ref="DG5:DS5"/>
    <mergeCell ref="DT5:EF5"/>
    <mergeCell ref="EG5:ES5"/>
    <mergeCell ref="DF3:DF5"/>
    <mergeCell ref="A12:H12"/>
    <mergeCell ref="I12:CM12"/>
    <mergeCell ref="CN12:CU12"/>
    <mergeCell ref="CV12:DE12"/>
    <mergeCell ref="DG12:DS12"/>
    <mergeCell ref="DT12:EF12"/>
    <mergeCell ref="EG12:ES12"/>
    <mergeCell ref="ET12:FF12"/>
    <mergeCell ref="A13:H13"/>
    <mergeCell ref="I13:CM13"/>
    <mergeCell ref="CN13:CU13"/>
    <mergeCell ref="CV13:DE13"/>
    <mergeCell ref="DG13:DS13"/>
    <mergeCell ref="DT13:EF13"/>
    <mergeCell ref="EG13:ES13"/>
    <mergeCell ref="ET13:FF13"/>
    <mergeCell ref="I26:CM26"/>
    <mergeCell ref="CN26:CU26"/>
    <mergeCell ref="CV26:DE26"/>
    <mergeCell ref="DG26:DS26"/>
    <mergeCell ref="DT26:EF26"/>
    <mergeCell ref="EG26:ES26"/>
    <mergeCell ref="ET26:FF26"/>
    <mergeCell ref="A27:H27"/>
    <mergeCell ref="I27:CM27"/>
    <mergeCell ref="CN27:CU27"/>
    <mergeCell ref="CV27:DE27"/>
    <mergeCell ref="DG27:DS27"/>
    <mergeCell ref="DT27:EF27"/>
    <mergeCell ref="EG27:ES27"/>
    <mergeCell ref="ET27:FF27"/>
    <mergeCell ref="ET23:FF23"/>
    <mergeCell ref="A20:H20"/>
    <mergeCell ref="I20:CM20"/>
    <mergeCell ref="CN20:CU20"/>
    <mergeCell ref="CV20:DE20"/>
    <mergeCell ref="DG20:DS20"/>
    <mergeCell ref="DT20:EF20"/>
    <mergeCell ref="EG20:ES20"/>
    <mergeCell ref="ET20:FF20"/>
    <mergeCell ref="A21:H21"/>
    <mergeCell ref="I21:CM21"/>
    <mergeCell ref="CN21:CU21"/>
    <mergeCell ref="CV21:DE21"/>
    <mergeCell ref="DG21:DS21"/>
    <mergeCell ref="DT21:EF21"/>
    <mergeCell ref="EG21:ES21"/>
    <mergeCell ref="ET21:FF21"/>
    <mergeCell ref="EG19:ES19"/>
    <mergeCell ref="A24:H24"/>
    <mergeCell ref="I24:CM24"/>
    <mergeCell ref="CN24:CU24"/>
    <mergeCell ref="CV24:DE24"/>
    <mergeCell ref="DG24:DS24"/>
    <mergeCell ref="DT24:EF24"/>
    <mergeCell ref="EG24:ES24"/>
    <mergeCell ref="ET24:FF24"/>
    <mergeCell ref="A22:H22"/>
    <mergeCell ref="I22:CM22"/>
    <mergeCell ref="CN22:CU22"/>
    <mergeCell ref="CV22:DE22"/>
    <mergeCell ref="DG22:DS22"/>
    <mergeCell ref="DT22:EF22"/>
    <mergeCell ref="EG22:ES22"/>
    <mergeCell ref="ET22:FF22"/>
    <mergeCell ref="A23:H23"/>
    <mergeCell ref="I23:CM23"/>
    <mergeCell ref="CN23:CU23"/>
    <mergeCell ref="CV23:DE23"/>
    <mergeCell ref="DG23:DS23"/>
    <mergeCell ref="DT23:EF23"/>
    <mergeCell ref="EG23:ES23"/>
  </mergeCells>
  <pageMargins left="0.59055118110236227" right="0.51181102362204722" top="0.78740157480314965" bottom="0.31496062992125984" header="0.19685039370078741" footer="0.19685039370078741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27"/>
  <sheetViews>
    <sheetView showGridLines="0" topLeftCell="A3" zoomScaleSheetLayoutView="80" workbookViewId="0">
      <selection activeCell="A27" sqref="A27:E27"/>
    </sheetView>
  </sheetViews>
  <sheetFormatPr defaultRowHeight="15"/>
  <cols>
    <col min="1" max="1" width="30" style="128" customWidth="1"/>
    <col min="2" max="10" width="13.28515625" style="128" customWidth="1"/>
    <col min="11" max="16384" width="9.140625" style="128"/>
  </cols>
  <sheetData>
    <row r="1" spans="1:64" ht="31.5" hidden="1" customHeight="1">
      <c r="I1" s="671" t="s">
        <v>267</v>
      </c>
      <c r="J1" s="671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64" ht="166.5" hidden="1" customHeight="1">
      <c r="H2" s="672" t="s">
        <v>201</v>
      </c>
      <c r="I2" s="672"/>
      <c r="J2" s="672"/>
    </row>
    <row r="3" spans="1:64" ht="21.75" customHeight="1">
      <c r="A3" s="673" t="s">
        <v>268</v>
      </c>
      <c r="B3" s="673"/>
      <c r="C3" s="673"/>
      <c r="D3" s="673"/>
      <c r="E3" s="673"/>
      <c r="F3" s="673"/>
      <c r="G3" s="673"/>
      <c r="H3" s="673"/>
      <c r="I3" s="673"/>
      <c r="J3" s="673"/>
    </row>
    <row r="4" spans="1:64" ht="45" customHeight="1">
      <c r="A4" s="674" t="s">
        <v>269</v>
      </c>
      <c r="B4" s="676" t="s">
        <v>270</v>
      </c>
      <c r="C4" s="677"/>
      <c r="D4" s="678"/>
      <c r="E4" s="676" t="s">
        <v>271</v>
      </c>
      <c r="F4" s="677"/>
      <c r="G4" s="678"/>
      <c r="H4" s="676" t="s">
        <v>272</v>
      </c>
      <c r="I4" s="677"/>
      <c r="J4" s="678"/>
    </row>
    <row r="5" spans="1:64" ht="69.75" customHeight="1">
      <c r="A5" s="675"/>
      <c r="B5" s="202" t="s">
        <v>392</v>
      </c>
      <c r="C5" s="202" t="s">
        <v>393</v>
      </c>
      <c r="D5" s="202" t="s">
        <v>394</v>
      </c>
      <c r="E5" s="298" t="s">
        <v>392</v>
      </c>
      <c r="F5" s="298" t="s">
        <v>393</v>
      </c>
      <c r="G5" s="298" t="s">
        <v>394</v>
      </c>
      <c r="H5" s="298" t="s">
        <v>392</v>
      </c>
      <c r="I5" s="298" t="s">
        <v>393</v>
      </c>
      <c r="J5" s="298" t="s">
        <v>394</v>
      </c>
    </row>
    <row r="6" spans="1:64" ht="31.5" customHeight="1">
      <c r="A6" s="130" t="s">
        <v>273</v>
      </c>
      <c r="B6" s="130" t="s">
        <v>274</v>
      </c>
      <c r="C6" s="130" t="s">
        <v>274</v>
      </c>
      <c r="D6" s="130" t="s">
        <v>274</v>
      </c>
      <c r="E6" s="130" t="s">
        <v>274</v>
      </c>
      <c r="F6" s="130" t="s">
        <v>274</v>
      </c>
      <c r="G6" s="130" t="s">
        <v>274</v>
      </c>
      <c r="H6" s="131"/>
      <c r="I6" s="131"/>
      <c r="J6" s="131"/>
    </row>
    <row r="7" spans="1:64" ht="104.25" customHeight="1">
      <c r="A7" s="130" t="s">
        <v>275</v>
      </c>
      <c r="B7" s="130" t="s">
        <v>274</v>
      </c>
      <c r="C7" s="130" t="s">
        <v>274</v>
      </c>
      <c r="D7" s="130" t="s">
        <v>274</v>
      </c>
      <c r="E7" s="130" t="s">
        <v>274</v>
      </c>
      <c r="F7" s="130" t="s">
        <v>274</v>
      </c>
      <c r="G7" s="130" t="s">
        <v>274</v>
      </c>
      <c r="H7" s="131"/>
      <c r="I7" s="131"/>
      <c r="J7" s="131"/>
    </row>
    <row r="8" spans="1:64" s="134" customFormat="1" ht="30">
      <c r="A8" s="132" t="s">
        <v>276</v>
      </c>
      <c r="B8" s="130" t="s">
        <v>274</v>
      </c>
      <c r="C8" s="130" t="s">
        <v>274</v>
      </c>
      <c r="D8" s="130" t="s">
        <v>274</v>
      </c>
      <c r="E8" s="130" t="s">
        <v>274</v>
      </c>
      <c r="F8" s="130" t="s">
        <v>274</v>
      </c>
      <c r="G8" s="130" t="s">
        <v>274</v>
      </c>
      <c r="H8" s="133">
        <f>SUM(H10:H10)</f>
        <v>0</v>
      </c>
      <c r="I8" s="133">
        <f>SUM(I10:I10)</f>
        <v>0</v>
      </c>
      <c r="J8" s="133">
        <f>SUM(J10:J10)</f>
        <v>0</v>
      </c>
    </row>
    <row r="9" spans="1:64" s="134" customFormat="1" ht="13.5" customHeight="1">
      <c r="A9" s="135" t="s">
        <v>29</v>
      </c>
      <c r="B9" s="133"/>
      <c r="C9" s="133"/>
      <c r="D9" s="133"/>
      <c r="E9" s="133"/>
      <c r="F9" s="133"/>
      <c r="G9" s="133"/>
      <c r="H9" s="133"/>
      <c r="I9" s="133"/>
      <c r="J9" s="133"/>
    </row>
    <row r="10" spans="1:64" ht="23.25" customHeight="1">
      <c r="A10" s="130" t="s">
        <v>277</v>
      </c>
      <c r="B10" s="136"/>
      <c r="C10" s="136"/>
      <c r="D10" s="136"/>
      <c r="E10" s="136"/>
      <c r="F10" s="136"/>
      <c r="G10" s="136"/>
      <c r="H10" s="136">
        <f>B10*E10</f>
        <v>0</v>
      </c>
      <c r="I10" s="136">
        <f>C10*F10</f>
        <v>0</v>
      </c>
      <c r="J10" s="136">
        <f t="shared" ref="J10" si="0">D10*G10</f>
        <v>0</v>
      </c>
    </row>
    <row r="11" spans="1:64" s="134" customFormat="1">
      <c r="A11" s="132" t="s">
        <v>278</v>
      </c>
      <c r="B11" s="130" t="s">
        <v>274</v>
      </c>
      <c r="C11" s="130" t="s">
        <v>274</v>
      </c>
      <c r="D11" s="130" t="s">
        <v>274</v>
      </c>
      <c r="E11" s="130" t="s">
        <v>274</v>
      </c>
      <c r="F11" s="130" t="s">
        <v>274</v>
      </c>
      <c r="G11" s="130" t="s">
        <v>274</v>
      </c>
      <c r="H11" s="133">
        <f>SUM(H13:H13)</f>
        <v>0</v>
      </c>
      <c r="I11" s="133">
        <f>SUM(I13:I13)</f>
        <v>0</v>
      </c>
      <c r="J11" s="133">
        <f>SUM(J13:J13)</f>
        <v>0</v>
      </c>
    </row>
    <row r="12" spans="1:64" s="134" customFormat="1" ht="12.75" customHeight="1">
      <c r="A12" s="135" t="s">
        <v>29</v>
      </c>
      <c r="B12" s="133"/>
      <c r="C12" s="133"/>
      <c r="D12" s="133"/>
      <c r="E12" s="133"/>
      <c r="F12" s="133"/>
      <c r="G12" s="133"/>
      <c r="H12" s="133"/>
      <c r="I12" s="133"/>
      <c r="J12" s="133"/>
    </row>
    <row r="13" spans="1:64" ht="24" customHeight="1">
      <c r="A13" s="130" t="s">
        <v>277</v>
      </c>
      <c r="B13" s="136"/>
      <c r="C13" s="136"/>
      <c r="D13" s="136"/>
      <c r="E13" s="136"/>
      <c r="F13" s="136"/>
      <c r="G13" s="136"/>
      <c r="H13" s="136">
        <f>B13*E13</f>
        <v>0</v>
      </c>
      <c r="I13" s="136">
        <f t="shared" ref="I13:J13" si="1">C13*F13</f>
        <v>0</v>
      </c>
      <c r="J13" s="136">
        <f t="shared" si="1"/>
        <v>0</v>
      </c>
    </row>
    <row r="14" spans="1:64" s="139" customFormat="1" ht="24" customHeight="1">
      <c r="A14" s="137" t="s">
        <v>279</v>
      </c>
      <c r="B14" s="130" t="s">
        <v>274</v>
      </c>
      <c r="C14" s="130" t="s">
        <v>274</v>
      </c>
      <c r="D14" s="130" t="s">
        <v>274</v>
      </c>
      <c r="E14" s="130" t="s">
        <v>274</v>
      </c>
      <c r="F14" s="130" t="s">
        <v>274</v>
      </c>
      <c r="G14" s="130" t="s">
        <v>274</v>
      </c>
      <c r="H14" s="138">
        <f>H8+H11+H6+H7</f>
        <v>0</v>
      </c>
      <c r="I14" s="138">
        <f>I8+I11+I6+I7</f>
        <v>0</v>
      </c>
      <c r="J14" s="138">
        <f>J8+J11+J6+J7</f>
        <v>0</v>
      </c>
    </row>
    <row r="18" spans="1:21" ht="16.5" customHeight="1">
      <c r="A18" s="679" t="s">
        <v>178</v>
      </c>
      <c r="B18" s="679"/>
      <c r="C18" s="140" t="str">
        <f>'план '!K3</f>
        <v>Директор</v>
      </c>
      <c r="D18" s="141"/>
      <c r="E18" s="140"/>
      <c r="F18" s="141"/>
      <c r="G18" s="140" t="str">
        <f>'план '!K7</f>
        <v>Бикинева Ф.Н.</v>
      </c>
      <c r="H18" s="140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2"/>
    </row>
    <row r="19" spans="1:21" ht="17.25" customHeight="1">
      <c r="A19" s="679" t="s">
        <v>179</v>
      </c>
      <c r="B19" s="679"/>
      <c r="C19" s="143" t="s">
        <v>180</v>
      </c>
      <c r="D19" s="144"/>
      <c r="E19" s="143" t="s">
        <v>119</v>
      </c>
      <c r="F19" s="144"/>
      <c r="G19" s="680" t="s">
        <v>120</v>
      </c>
      <c r="H19" s="680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2"/>
    </row>
    <row r="20" spans="1:21">
      <c r="A20" s="145"/>
    </row>
    <row r="21" spans="1:21">
      <c r="C21" s="140" t="str">
        <f>закупки!AM47</f>
        <v>Главный бухгалтер</v>
      </c>
      <c r="D21" s="141"/>
      <c r="E21" s="140" t="str">
        <f>закупки!BG47</f>
        <v>Синякина О.Д.</v>
      </c>
      <c r="F21" s="141"/>
      <c r="G21" s="258" t="str">
        <f>закупки!CA47</f>
        <v>67-00-27</v>
      </c>
      <c r="H21" s="140"/>
    </row>
    <row r="22" spans="1:21">
      <c r="A22" s="128" t="s">
        <v>181</v>
      </c>
      <c r="C22" s="143" t="s">
        <v>180</v>
      </c>
      <c r="D22" s="144"/>
      <c r="E22" s="143" t="s">
        <v>182</v>
      </c>
      <c r="F22" s="144"/>
      <c r="G22" s="680" t="s">
        <v>183</v>
      </c>
      <c r="H22" s="680"/>
    </row>
    <row r="27" spans="1:21">
      <c r="A27" s="681" t="str">
        <f>'план '!K9</f>
        <v>"29" июня 2021</v>
      </c>
      <c r="B27" s="681"/>
      <c r="C27" s="681"/>
      <c r="D27" s="681"/>
      <c r="E27" s="681"/>
    </row>
  </sheetData>
  <mergeCells count="12">
    <mergeCell ref="A18:B18"/>
    <mergeCell ref="A19:B19"/>
    <mergeCell ref="G19:H19"/>
    <mergeCell ref="G22:H22"/>
    <mergeCell ref="A27:E27"/>
    <mergeCell ref="I1:J1"/>
    <mergeCell ref="H2:J2"/>
    <mergeCell ref="A3:J3"/>
    <mergeCell ref="A4:A5"/>
    <mergeCell ref="B4:D4"/>
    <mergeCell ref="E4:G4"/>
    <mergeCell ref="H4:J4"/>
  </mergeCells>
  <pageMargins left="0.31496062992125984" right="0.31496062992125984" top="0.55118110236220474" bottom="0.55118110236220474" header="0.31496062992125984" footer="0.31496062992125984"/>
  <pageSetup paperSize="9"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25"/>
  <sheetViews>
    <sheetView showGridLines="0" view="pageBreakPreview" topLeftCell="A3" zoomScaleSheetLayoutView="100" workbookViewId="0">
      <selection activeCell="E27" sqref="E27"/>
    </sheetView>
  </sheetViews>
  <sheetFormatPr defaultRowHeight="15"/>
  <cols>
    <col min="1" max="1" width="32.5703125" style="128" customWidth="1"/>
    <col min="2" max="10" width="13.28515625" style="128" customWidth="1"/>
    <col min="11" max="16384" width="9.140625" style="128"/>
  </cols>
  <sheetData>
    <row r="1" spans="1:10" ht="18.75" hidden="1" customHeight="1">
      <c r="I1" s="671" t="s">
        <v>280</v>
      </c>
      <c r="J1" s="671"/>
    </row>
    <row r="2" spans="1:10" ht="139.5" hidden="1" customHeight="1">
      <c r="H2" s="672" t="s">
        <v>281</v>
      </c>
      <c r="I2" s="672"/>
      <c r="J2" s="672"/>
    </row>
    <row r="3" spans="1:10" ht="26.25" customHeight="1">
      <c r="A3" s="673" t="s">
        <v>282</v>
      </c>
      <c r="B3" s="673"/>
      <c r="C3" s="673"/>
      <c r="D3" s="673"/>
      <c r="E3" s="673"/>
      <c r="F3" s="673"/>
      <c r="G3" s="673"/>
      <c r="H3" s="673"/>
      <c r="I3" s="673"/>
      <c r="J3" s="673"/>
    </row>
    <row r="4" spans="1:10" ht="45" customHeight="1">
      <c r="A4" s="674" t="s">
        <v>269</v>
      </c>
      <c r="B4" s="676" t="s">
        <v>271</v>
      </c>
      <c r="C4" s="677"/>
      <c r="D4" s="678"/>
      <c r="E4" s="676" t="s">
        <v>283</v>
      </c>
      <c r="F4" s="677"/>
      <c r="G4" s="678"/>
      <c r="H4" s="676" t="s">
        <v>272</v>
      </c>
      <c r="I4" s="677"/>
      <c r="J4" s="678"/>
    </row>
    <row r="5" spans="1:10" ht="60">
      <c r="A5" s="675"/>
      <c r="B5" s="202" t="s">
        <v>392</v>
      </c>
      <c r="C5" s="202" t="s">
        <v>393</v>
      </c>
      <c r="D5" s="202" t="s">
        <v>395</v>
      </c>
      <c r="E5" s="298" t="s">
        <v>392</v>
      </c>
      <c r="F5" s="298" t="s">
        <v>393</v>
      </c>
      <c r="G5" s="298" t="s">
        <v>395</v>
      </c>
      <c r="H5" s="298" t="s">
        <v>392</v>
      </c>
      <c r="I5" s="298" t="s">
        <v>393</v>
      </c>
      <c r="J5" s="298" t="s">
        <v>395</v>
      </c>
    </row>
    <row r="6" spans="1:10" ht="31.5" customHeight="1">
      <c r="A6" s="130" t="s">
        <v>273</v>
      </c>
      <c r="B6" s="130" t="s">
        <v>274</v>
      </c>
      <c r="C6" s="130" t="s">
        <v>274</v>
      </c>
      <c r="D6" s="130" t="s">
        <v>274</v>
      </c>
      <c r="E6" s="130" t="s">
        <v>274</v>
      </c>
      <c r="F6" s="130" t="s">
        <v>274</v>
      </c>
      <c r="G6" s="130" t="s">
        <v>274</v>
      </c>
      <c r="H6" s="131"/>
      <c r="I6" s="131"/>
      <c r="J6" s="131"/>
    </row>
    <row r="7" spans="1:10" ht="75.75" customHeight="1">
      <c r="A7" s="130" t="s">
        <v>275</v>
      </c>
      <c r="B7" s="130" t="s">
        <v>274</v>
      </c>
      <c r="C7" s="130" t="s">
        <v>274</v>
      </c>
      <c r="D7" s="130" t="s">
        <v>274</v>
      </c>
      <c r="E7" s="130" t="s">
        <v>274</v>
      </c>
      <c r="F7" s="130" t="s">
        <v>274</v>
      </c>
      <c r="G7" s="130" t="s">
        <v>274</v>
      </c>
      <c r="H7" s="131"/>
      <c r="I7" s="131"/>
      <c r="J7" s="131"/>
    </row>
    <row r="8" spans="1:10" s="134" customFormat="1" ht="22.5" customHeight="1">
      <c r="A8" s="132" t="s">
        <v>276</v>
      </c>
      <c r="B8" s="682"/>
      <c r="C8" s="683"/>
      <c r="D8" s="683"/>
      <c r="E8" s="683"/>
      <c r="F8" s="683"/>
      <c r="G8" s="684"/>
      <c r="H8" s="133">
        <f>SUM(H10:H10)</f>
        <v>0</v>
      </c>
      <c r="I8" s="133">
        <f>SUM(I10:I10)</f>
        <v>0</v>
      </c>
      <c r="J8" s="133">
        <f>SUM(J10:J10)</f>
        <v>0</v>
      </c>
    </row>
    <row r="9" spans="1:10" s="134" customFormat="1" ht="12" customHeight="1">
      <c r="A9" s="135" t="s">
        <v>29</v>
      </c>
      <c r="B9" s="133"/>
      <c r="C9" s="133"/>
      <c r="D9" s="133"/>
      <c r="E9" s="133"/>
      <c r="F9" s="133"/>
      <c r="G9" s="133"/>
      <c r="H9" s="133"/>
      <c r="I9" s="133"/>
      <c r="J9" s="133"/>
    </row>
    <row r="10" spans="1:10" ht="45">
      <c r="A10" s="135" t="s">
        <v>359</v>
      </c>
      <c r="B10" s="136"/>
      <c r="C10" s="136"/>
      <c r="D10" s="136"/>
      <c r="E10" s="136"/>
      <c r="F10" s="136"/>
      <c r="G10" s="136"/>
      <c r="H10" s="136">
        <f>B10*E10</f>
        <v>0</v>
      </c>
      <c r="I10" s="136">
        <f>C10*F10</f>
        <v>0</v>
      </c>
      <c r="J10" s="136">
        <f>D10*G10</f>
        <v>0</v>
      </c>
    </row>
    <row r="11" spans="1:10" s="134" customFormat="1" ht="21" customHeight="1">
      <c r="A11" s="132" t="s">
        <v>278</v>
      </c>
      <c r="B11" s="682"/>
      <c r="C11" s="683"/>
      <c r="D11" s="683"/>
      <c r="E11" s="683"/>
      <c r="F11" s="683"/>
      <c r="G11" s="684"/>
      <c r="H11" s="133">
        <f>SUM(H13:H13)</f>
        <v>0</v>
      </c>
      <c r="I11" s="133">
        <f>SUM(I13:I13)</f>
        <v>0</v>
      </c>
      <c r="J11" s="133">
        <f>SUM(J13:J13)</f>
        <v>0</v>
      </c>
    </row>
    <row r="12" spans="1:10" s="134" customFormat="1" ht="12.75" customHeight="1">
      <c r="A12" s="135" t="s">
        <v>29</v>
      </c>
      <c r="B12" s="133"/>
      <c r="C12" s="133"/>
      <c r="D12" s="133"/>
      <c r="E12" s="133"/>
      <c r="F12" s="133"/>
      <c r="G12" s="133"/>
      <c r="H12" s="133"/>
      <c r="I12" s="133"/>
      <c r="J12" s="133"/>
    </row>
    <row r="13" spans="1:10">
      <c r="A13" s="130" t="s">
        <v>277</v>
      </c>
      <c r="B13" s="136"/>
      <c r="C13" s="136"/>
      <c r="D13" s="136"/>
      <c r="E13" s="136"/>
      <c r="F13" s="136"/>
      <c r="G13" s="136"/>
      <c r="H13" s="136">
        <f>B13*E13</f>
        <v>0</v>
      </c>
      <c r="I13" s="136">
        <f t="shared" ref="I13:J13" si="0">C13*F13</f>
        <v>0</v>
      </c>
      <c r="J13" s="136">
        <f t="shared" si="0"/>
        <v>0</v>
      </c>
    </row>
    <row r="14" spans="1:10" s="139" customFormat="1" ht="31.5" customHeight="1">
      <c r="A14" s="137" t="s">
        <v>279</v>
      </c>
      <c r="B14" s="130" t="s">
        <v>274</v>
      </c>
      <c r="C14" s="130" t="s">
        <v>274</v>
      </c>
      <c r="D14" s="130" t="s">
        <v>274</v>
      </c>
      <c r="E14" s="130" t="s">
        <v>274</v>
      </c>
      <c r="F14" s="130" t="s">
        <v>274</v>
      </c>
      <c r="G14" s="130" t="s">
        <v>274</v>
      </c>
      <c r="H14" s="138">
        <f>H8+H11+H7+H6</f>
        <v>0</v>
      </c>
      <c r="I14" s="138">
        <f>I8+I11+I7+I6</f>
        <v>0</v>
      </c>
      <c r="J14" s="138">
        <f>J8+J11+J7+J6</f>
        <v>0</v>
      </c>
    </row>
    <row r="16" spans="1:10" ht="8.25" customHeight="1"/>
    <row r="17" spans="1:21" ht="16.5" customHeight="1">
      <c r="A17" s="679" t="s">
        <v>178</v>
      </c>
      <c r="B17" s="679"/>
      <c r="C17" s="140" t="s">
        <v>442</v>
      </c>
      <c r="D17" s="141"/>
      <c r="E17" s="140"/>
      <c r="F17" s="141"/>
      <c r="G17" s="140" t="str">
        <f>аренда!G18</f>
        <v>Бикинева Ф.Н.</v>
      </c>
      <c r="H17" s="140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2"/>
    </row>
    <row r="18" spans="1:21" ht="17.25" customHeight="1">
      <c r="A18" s="679" t="s">
        <v>179</v>
      </c>
      <c r="B18" s="679"/>
      <c r="C18" s="143" t="s">
        <v>180</v>
      </c>
      <c r="D18" s="144"/>
      <c r="E18" s="143" t="s">
        <v>119</v>
      </c>
      <c r="F18" s="144"/>
      <c r="G18" s="680" t="s">
        <v>120</v>
      </c>
      <c r="H18" s="680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2"/>
    </row>
    <row r="19" spans="1:21">
      <c r="A19" s="145"/>
    </row>
    <row r="20" spans="1:21">
      <c r="C20" s="140" t="str">
        <f>аренда!C21</f>
        <v>Главный бухгалтер</v>
      </c>
      <c r="D20" s="141"/>
      <c r="E20" s="140" t="str">
        <f>аренда!E21</f>
        <v>Синякина О.Д.</v>
      </c>
      <c r="F20" s="141"/>
      <c r="G20" s="258" t="str">
        <f>аренда!G21</f>
        <v>67-00-27</v>
      </c>
      <c r="H20" s="140"/>
    </row>
    <row r="21" spans="1:21">
      <c r="A21" s="128" t="s">
        <v>181</v>
      </c>
      <c r="C21" s="143" t="s">
        <v>180</v>
      </c>
      <c r="D21" s="144"/>
      <c r="E21" s="143" t="s">
        <v>182</v>
      </c>
      <c r="F21" s="144"/>
      <c r="G21" s="680" t="s">
        <v>183</v>
      </c>
      <c r="H21" s="680"/>
    </row>
    <row r="23" spans="1:21" ht="8.25" customHeight="1"/>
    <row r="24" spans="1:21" ht="11.25" customHeight="1"/>
    <row r="25" spans="1:21">
      <c r="A25" s="681" t="str">
        <f>аренда!A27</f>
        <v>"29" июня 2021</v>
      </c>
      <c r="B25" s="681"/>
      <c r="C25" s="681"/>
      <c r="D25" s="681"/>
      <c r="E25" s="681"/>
    </row>
  </sheetData>
  <mergeCells count="14">
    <mergeCell ref="A25:E25"/>
    <mergeCell ref="B8:G8"/>
    <mergeCell ref="B11:G11"/>
    <mergeCell ref="A17:B17"/>
    <mergeCell ref="A18:B18"/>
    <mergeCell ref="G18:H18"/>
    <mergeCell ref="G21:H21"/>
    <mergeCell ref="I1:J1"/>
    <mergeCell ref="H2:J2"/>
    <mergeCell ref="A3:J3"/>
    <mergeCell ref="A4:A5"/>
    <mergeCell ref="B4:D4"/>
    <mergeCell ref="E4:G4"/>
    <mergeCell ref="H4:J4"/>
  </mergeCells>
  <pageMargins left="0.31496062992125984" right="0.31496062992125984" top="0.55118110236220474" bottom="0.55118110236220474" header="0.31496062992125984" footer="0.31496062992125984"/>
  <pageSetup paperSize="9" scale="75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9"/>
  <sheetViews>
    <sheetView showGridLines="0" view="pageBreakPreview" topLeftCell="A33" zoomScale="82" zoomScaleSheetLayoutView="82" workbookViewId="0">
      <selection activeCell="P36" sqref="P36"/>
    </sheetView>
  </sheetViews>
  <sheetFormatPr defaultRowHeight="15"/>
  <cols>
    <col min="1" max="1" width="23" style="128" customWidth="1"/>
    <col min="2" max="2" width="13.42578125" style="128" customWidth="1"/>
    <col min="3" max="3" width="14.28515625" style="128" customWidth="1"/>
    <col min="4" max="4" width="12.28515625" style="128" customWidth="1"/>
    <col min="5" max="8" width="9.140625" style="128" customWidth="1"/>
    <col min="9" max="9" width="8.28515625" style="128" customWidth="1"/>
    <col min="10" max="10" width="10.28515625" style="128" customWidth="1"/>
    <col min="11" max="11" width="11.28515625" style="128" customWidth="1"/>
    <col min="12" max="12" width="9.28515625" style="128" customWidth="1"/>
    <col min="13" max="13" width="9" style="128" customWidth="1"/>
    <col min="14" max="14" width="8.42578125" style="128" customWidth="1"/>
    <col min="15" max="15" width="14.42578125" style="128" customWidth="1"/>
    <col min="16" max="17" width="14.28515625" style="128" customWidth="1"/>
    <col min="18" max="16384" width="9.140625" style="128"/>
  </cols>
  <sheetData>
    <row r="1" spans="1:17" ht="23.25" hidden="1" customHeight="1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671" t="s">
        <v>284</v>
      </c>
      <c r="Q1" s="671"/>
    </row>
    <row r="2" spans="1:17" ht="147" hidden="1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672" t="s">
        <v>285</v>
      </c>
      <c r="P2" s="672"/>
      <c r="Q2" s="672"/>
    </row>
    <row r="3" spans="1:17" ht="21.75" customHeight="1">
      <c r="A3" s="673" t="s">
        <v>286</v>
      </c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</row>
    <row r="4" spans="1:17" ht="14.25" customHeight="1">
      <c r="A4" s="689" t="s">
        <v>269</v>
      </c>
      <c r="B4" s="687" t="s">
        <v>287</v>
      </c>
      <c r="C4" s="687"/>
      <c r="D4" s="687"/>
      <c r="E4" s="692" t="s">
        <v>288</v>
      </c>
      <c r="F4" s="689"/>
      <c r="G4" s="689"/>
      <c r="H4" s="693"/>
      <c r="I4" s="687" t="s">
        <v>289</v>
      </c>
      <c r="J4" s="687"/>
      <c r="K4" s="687"/>
      <c r="L4" s="687" t="s">
        <v>290</v>
      </c>
      <c r="M4" s="687"/>
      <c r="N4" s="687"/>
      <c r="O4" s="687" t="s">
        <v>272</v>
      </c>
      <c r="P4" s="687"/>
      <c r="Q4" s="687"/>
    </row>
    <row r="5" spans="1:17" ht="32.25" customHeight="1">
      <c r="A5" s="690"/>
      <c r="B5" s="687" t="s">
        <v>291</v>
      </c>
      <c r="C5" s="687"/>
      <c r="D5" s="687"/>
      <c r="E5" s="694"/>
      <c r="F5" s="691"/>
      <c r="G5" s="691"/>
      <c r="H5" s="695"/>
      <c r="I5" s="687"/>
      <c r="J5" s="687"/>
      <c r="K5" s="687"/>
      <c r="L5" s="687"/>
      <c r="M5" s="687"/>
      <c r="N5" s="687"/>
      <c r="O5" s="687"/>
      <c r="P5" s="687"/>
      <c r="Q5" s="687"/>
    </row>
    <row r="6" spans="1:17" ht="138" customHeight="1">
      <c r="A6" s="691"/>
      <c r="B6" s="298" t="s">
        <v>360</v>
      </c>
      <c r="C6" s="298" t="s">
        <v>361</v>
      </c>
      <c r="D6" s="202" t="s">
        <v>396</v>
      </c>
      <c r="E6" s="298" t="s">
        <v>360</v>
      </c>
      <c r="F6" s="298" t="s">
        <v>361</v>
      </c>
      <c r="G6" s="298" t="s">
        <v>396</v>
      </c>
      <c r="H6" s="311" t="s">
        <v>425</v>
      </c>
      <c r="I6" s="202" t="s">
        <v>392</v>
      </c>
      <c r="J6" s="202" t="s">
        <v>393</v>
      </c>
      <c r="K6" s="202" t="s">
        <v>394</v>
      </c>
      <c r="L6" s="298" t="s">
        <v>392</v>
      </c>
      <c r="M6" s="298" t="s">
        <v>393</v>
      </c>
      <c r="N6" s="298" t="s">
        <v>394</v>
      </c>
      <c r="O6" s="298" t="s">
        <v>392</v>
      </c>
      <c r="P6" s="298" t="s">
        <v>393</v>
      </c>
      <c r="Q6" s="298" t="s">
        <v>394</v>
      </c>
    </row>
    <row r="7" spans="1:17" ht="46.5" customHeight="1">
      <c r="A7" s="259" t="s">
        <v>562</v>
      </c>
      <c r="B7" s="131" t="s">
        <v>274</v>
      </c>
      <c r="C7" s="131" t="s">
        <v>274</v>
      </c>
      <c r="D7" s="131" t="s">
        <v>274</v>
      </c>
      <c r="E7" s="131" t="s">
        <v>274</v>
      </c>
      <c r="F7" s="131" t="s">
        <v>274</v>
      </c>
      <c r="G7" s="131" t="s">
        <v>274</v>
      </c>
      <c r="H7" s="131" t="s">
        <v>274</v>
      </c>
      <c r="I7" s="131" t="s">
        <v>274</v>
      </c>
      <c r="J7" s="131" t="s">
        <v>274</v>
      </c>
      <c r="K7" s="131" t="s">
        <v>274</v>
      </c>
      <c r="L7" s="131" t="s">
        <v>274</v>
      </c>
      <c r="M7" s="131" t="s">
        <v>274</v>
      </c>
      <c r="N7" s="131" t="s">
        <v>274</v>
      </c>
      <c r="O7" s="131">
        <v>344881.33</v>
      </c>
      <c r="P7" s="131"/>
      <c r="Q7" s="131"/>
    </row>
    <row r="8" spans="1:17" ht="115.5" customHeight="1">
      <c r="A8" s="259" t="s">
        <v>563</v>
      </c>
      <c r="B8" s="131" t="s">
        <v>274</v>
      </c>
      <c r="C8" s="131" t="s">
        <v>274</v>
      </c>
      <c r="D8" s="131" t="s">
        <v>274</v>
      </c>
      <c r="E8" s="131" t="s">
        <v>274</v>
      </c>
      <c r="F8" s="131" t="s">
        <v>274</v>
      </c>
      <c r="G8" s="131" t="s">
        <v>274</v>
      </c>
      <c r="H8" s="131" t="s">
        <v>274</v>
      </c>
      <c r="I8" s="131" t="s">
        <v>274</v>
      </c>
      <c r="J8" s="131" t="s">
        <v>274</v>
      </c>
      <c r="K8" s="131" t="s">
        <v>274</v>
      </c>
      <c r="L8" s="131" t="s">
        <v>274</v>
      </c>
      <c r="M8" s="131" t="s">
        <v>274</v>
      </c>
      <c r="N8" s="131" t="s">
        <v>274</v>
      </c>
      <c r="O8" s="131"/>
      <c r="P8" s="131"/>
      <c r="Q8" s="131"/>
    </row>
    <row r="9" spans="1:17" s="326" customFormat="1" ht="65.25" customHeight="1">
      <c r="A9" s="385" t="s">
        <v>593</v>
      </c>
      <c r="B9" s="386">
        <f>SUM(B11:B25)</f>
        <v>1638400</v>
      </c>
      <c r="C9" s="386">
        <f t="shared" ref="C9:Q9" si="0">SUM(C11:C25)</f>
        <v>1792000</v>
      </c>
      <c r="D9" s="386">
        <f t="shared" si="0"/>
        <v>1792000</v>
      </c>
      <c r="E9" s="386">
        <f t="shared" si="0"/>
        <v>960</v>
      </c>
      <c r="F9" s="386">
        <f t="shared" si="0"/>
        <v>896</v>
      </c>
      <c r="G9" s="386">
        <f t="shared" si="0"/>
        <v>896</v>
      </c>
      <c r="H9" s="386">
        <f t="shared" si="0"/>
        <v>917.3</v>
      </c>
      <c r="I9" s="386">
        <f t="shared" si="0"/>
        <v>368</v>
      </c>
      <c r="J9" s="386">
        <f t="shared" si="0"/>
        <v>368</v>
      </c>
      <c r="K9" s="386">
        <f t="shared" si="0"/>
        <v>368</v>
      </c>
      <c r="L9" s="386">
        <f t="shared" si="0"/>
        <v>1120</v>
      </c>
      <c r="M9" s="386">
        <f t="shared" si="0"/>
        <v>1120</v>
      </c>
      <c r="N9" s="386">
        <f t="shared" si="0"/>
        <v>1120</v>
      </c>
      <c r="O9" s="386">
        <f t="shared" si="0"/>
        <v>1884160</v>
      </c>
      <c r="P9" s="386">
        <f t="shared" si="0"/>
        <v>1884160</v>
      </c>
      <c r="Q9" s="386">
        <f t="shared" si="0"/>
        <v>1884160</v>
      </c>
    </row>
    <row r="10" spans="1:17" s="390" customFormat="1" ht="65.25" customHeight="1">
      <c r="A10" s="385" t="s">
        <v>594</v>
      </c>
      <c r="B10" s="387"/>
      <c r="C10" s="387"/>
      <c r="D10" s="388"/>
      <c r="E10" s="388"/>
      <c r="F10" s="388"/>
      <c r="G10" s="388"/>
      <c r="H10" s="389"/>
      <c r="I10" s="388"/>
      <c r="J10" s="388"/>
      <c r="K10" s="388"/>
      <c r="L10" s="388"/>
      <c r="M10" s="388"/>
      <c r="N10" s="388"/>
      <c r="O10" s="388">
        <f t="shared" ref="O10" si="1">I10*H10*L10</f>
        <v>0</v>
      </c>
      <c r="P10" s="388">
        <f t="shared" ref="P10" si="2">J10*H10*M10</f>
        <v>0</v>
      </c>
      <c r="Q10" s="388">
        <f t="shared" ref="Q10" si="3">K10*H10*N10</f>
        <v>0</v>
      </c>
    </row>
    <row r="11" spans="1:17" s="390" customFormat="1" ht="65.25" customHeight="1">
      <c r="A11" s="385" t="s">
        <v>426</v>
      </c>
      <c r="B11" s="387">
        <v>204800</v>
      </c>
      <c r="C11" s="387">
        <v>204800</v>
      </c>
      <c r="D11" s="388">
        <v>204800</v>
      </c>
      <c r="E11" s="388">
        <v>64</v>
      </c>
      <c r="F11" s="388">
        <v>64</v>
      </c>
      <c r="G11" s="388">
        <v>64</v>
      </c>
      <c r="H11" s="389">
        <v>64</v>
      </c>
      <c r="I11" s="388">
        <v>40</v>
      </c>
      <c r="J11" s="388">
        <v>40</v>
      </c>
      <c r="K11" s="388">
        <v>40</v>
      </c>
      <c r="L11" s="388">
        <v>80</v>
      </c>
      <c r="M11" s="388">
        <v>80</v>
      </c>
      <c r="N11" s="388">
        <v>80</v>
      </c>
      <c r="O11" s="388">
        <f t="shared" ref="O11:O16" si="4">I11*H11*L11</f>
        <v>204800</v>
      </c>
      <c r="P11" s="388">
        <f t="shared" ref="P11:P16" si="5">J11*H11*M11</f>
        <v>204800</v>
      </c>
      <c r="Q11" s="388">
        <f t="shared" ref="Q11:Q16" si="6">K11*H11*N11</f>
        <v>204800</v>
      </c>
    </row>
    <row r="12" spans="1:17" s="390" customFormat="1" ht="65.25" customHeight="1">
      <c r="A12" s="385" t="s">
        <v>424</v>
      </c>
      <c r="B12" s="387">
        <v>102400</v>
      </c>
      <c r="C12" s="387">
        <v>153600</v>
      </c>
      <c r="D12" s="388">
        <v>153600</v>
      </c>
      <c r="E12" s="388">
        <v>64</v>
      </c>
      <c r="F12" s="388">
        <v>64</v>
      </c>
      <c r="G12" s="388">
        <v>64</v>
      </c>
      <c r="H12" s="389">
        <v>64</v>
      </c>
      <c r="I12" s="388">
        <v>30</v>
      </c>
      <c r="J12" s="388">
        <v>30</v>
      </c>
      <c r="K12" s="388">
        <v>30</v>
      </c>
      <c r="L12" s="388">
        <v>80</v>
      </c>
      <c r="M12" s="388">
        <v>80</v>
      </c>
      <c r="N12" s="388">
        <v>80</v>
      </c>
      <c r="O12" s="388">
        <f t="shared" si="4"/>
        <v>153600</v>
      </c>
      <c r="P12" s="388">
        <f t="shared" si="5"/>
        <v>153600</v>
      </c>
      <c r="Q12" s="388">
        <f t="shared" si="6"/>
        <v>153600</v>
      </c>
    </row>
    <row r="13" spans="1:17" s="390" customFormat="1" ht="67.5" customHeight="1">
      <c r="A13" s="385" t="s">
        <v>427</v>
      </c>
      <c r="B13" s="387">
        <v>102400</v>
      </c>
      <c r="C13" s="387">
        <v>0</v>
      </c>
      <c r="D13" s="388">
        <v>0</v>
      </c>
      <c r="E13" s="388">
        <v>64</v>
      </c>
      <c r="F13" s="388">
        <v>0</v>
      </c>
      <c r="G13" s="388">
        <v>0</v>
      </c>
      <c r="H13" s="389">
        <v>21.3</v>
      </c>
      <c r="I13" s="388">
        <v>0</v>
      </c>
      <c r="J13" s="388">
        <v>0</v>
      </c>
      <c r="K13" s="388">
        <v>0</v>
      </c>
      <c r="L13" s="388">
        <v>0</v>
      </c>
      <c r="M13" s="388">
        <v>0</v>
      </c>
      <c r="N13" s="388">
        <v>0</v>
      </c>
      <c r="O13" s="388">
        <f t="shared" si="4"/>
        <v>0</v>
      </c>
      <c r="P13" s="388">
        <f t="shared" si="5"/>
        <v>0</v>
      </c>
      <c r="Q13" s="388">
        <f t="shared" si="6"/>
        <v>0</v>
      </c>
    </row>
    <row r="14" spans="1:17" s="390" customFormat="1" ht="81.75" customHeight="1">
      <c r="A14" s="385" t="s">
        <v>428</v>
      </c>
      <c r="B14" s="387">
        <v>102400</v>
      </c>
      <c r="C14" s="387">
        <v>102400</v>
      </c>
      <c r="D14" s="388">
        <v>102400</v>
      </c>
      <c r="E14" s="388">
        <v>64</v>
      </c>
      <c r="F14" s="388">
        <v>64</v>
      </c>
      <c r="G14" s="388">
        <v>64</v>
      </c>
      <c r="H14" s="389">
        <v>64</v>
      </c>
      <c r="I14" s="388">
        <v>38</v>
      </c>
      <c r="J14" s="388">
        <v>38</v>
      </c>
      <c r="K14" s="388">
        <v>38</v>
      </c>
      <c r="L14" s="388">
        <v>80</v>
      </c>
      <c r="M14" s="388">
        <v>80</v>
      </c>
      <c r="N14" s="388">
        <v>80</v>
      </c>
      <c r="O14" s="388">
        <f t="shared" si="4"/>
        <v>194560</v>
      </c>
      <c r="P14" s="388">
        <f t="shared" si="5"/>
        <v>194560</v>
      </c>
      <c r="Q14" s="388">
        <f t="shared" si="6"/>
        <v>194560</v>
      </c>
    </row>
    <row r="15" spans="1:17" s="390" customFormat="1" ht="89.25" customHeight="1">
      <c r="A15" s="385" t="s">
        <v>429</v>
      </c>
      <c r="B15" s="387">
        <v>102400</v>
      </c>
      <c r="C15" s="387">
        <v>102400</v>
      </c>
      <c r="D15" s="388">
        <v>102400</v>
      </c>
      <c r="E15" s="388">
        <v>64</v>
      </c>
      <c r="F15" s="388">
        <v>64</v>
      </c>
      <c r="G15" s="388">
        <v>64</v>
      </c>
      <c r="H15" s="389">
        <v>64</v>
      </c>
      <c r="I15" s="388">
        <v>20</v>
      </c>
      <c r="J15" s="388">
        <v>20</v>
      </c>
      <c r="K15" s="388">
        <v>20</v>
      </c>
      <c r="L15" s="388">
        <v>80</v>
      </c>
      <c r="M15" s="388">
        <v>80</v>
      </c>
      <c r="N15" s="388">
        <v>80</v>
      </c>
      <c r="O15" s="388">
        <f t="shared" si="4"/>
        <v>102400</v>
      </c>
      <c r="P15" s="388">
        <f t="shared" si="5"/>
        <v>102400</v>
      </c>
      <c r="Q15" s="388">
        <f t="shared" si="6"/>
        <v>102400</v>
      </c>
    </row>
    <row r="16" spans="1:17" ht="70.5" customHeight="1">
      <c r="A16" s="260" t="s">
        <v>430</v>
      </c>
      <c r="B16" s="262">
        <v>102400</v>
      </c>
      <c r="C16" s="262">
        <v>102400</v>
      </c>
      <c r="D16" s="136">
        <v>102400</v>
      </c>
      <c r="E16" s="136">
        <v>64</v>
      </c>
      <c r="F16" s="136">
        <v>64</v>
      </c>
      <c r="G16" s="136">
        <v>64</v>
      </c>
      <c r="H16" s="147">
        <v>64</v>
      </c>
      <c r="I16" s="136">
        <v>20</v>
      </c>
      <c r="J16" s="136">
        <v>20</v>
      </c>
      <c r="K16" s="136">
        <v>20</v>
      </c>
      <c r="L16" s="136">
        <v>80</v>
      </c>
      <c r="M16" s="136">
        <v>80</v>
      </c>
      <c r="N16" s="136">
        <v>80</v>
      </c>
      <c r="O16" s="136">
        <f t="shared" si="4"/>
        <v>102400</v>
      </c>
      <c r="P16" s="136">
        <f t="shared" si="5"/>
        <v>102400</v>
      </c>
      <c r="Q16" s="136">
        <f t="shared" si="6"/>
        <v>102400</v>
      </c>
    </row>
    <row r="17" spans="1:17" s="310" customFormat="1" ht="65.25" customHeight="1">
      <c r="A17" s="260" t="s">
        <v>433</v>
      </c>
      <c r="B17" s="262">
        <v>102400</v>
      </c>
      <c r="C17" s="262">
        <v>102400</v>
      </c>
      <c r="D17" s="136">
        <v>102400</v>
      </c>
      <c r="E17" s="136">
        <v>64</v>
      </c>
      <c r="F17" s="136">
        <v>64</v>
      </c>
      <c r="G17" s="136">
        <v>64</v>
      </c>
      <c r="H17" s="147">
        <v>64</v>
      </c>
      <c r="I17" s="136">
        <v>20</v>
      </c>
      <c r="J17" s="136">
        <v>20</v>
      </c>
      <c r="K17" s="136">
        <v>20</v>
      </c>
      <c r="L17" s="136">
        <v>80</v>
      </c>
      <c r="M17" s="136">
        <v>80</v>
      </c>
      <c r="N17" s="136">
        <v>80</v>
      </c>
      <c r="O17" s="136">
        <f t="shared" ref="O17:O26" si="7">I17*H17*L17</f>
        <v>102400</v>
      </c>
      <c r="P17" s="136">
        <f t="shared" ref="P17:P25" si="8">J17*H17*M17</f>
        <v>102400</v>
      </c>
      <c r="Q17" s="136">
        <f t="shared" ref="Q17:Q26" si="9">K17*H17*N17</f>
        <v>102400</v>
      </c>
    </row>
    <row r="18" spans="1:17" s="310" customFormat="1" ht="80.25" customHeight="1">
      <c r="A18" s="260" t="s">
        <v>431</v>
      </c>
      <c r="B18" s="262">
        <v>102400</v>
      </c>
      <c r="C18" s="262">
        <v>102400</v>
      </c>
      <c r="D18" s="136">
        <v>102400</v>
      </c>
      <c r="E18" s="136">
        <v>64</v>
      </c>
      <c r="F18" s="136">
        <v>64</v>
      </c>
      <c r="G18" s="136">
        <v>64</v>
      </c>
      <c r="H18" s="147">
        <v>64</v>
      </c>
      <c r="I18" s="136">
        <v>20</v>
      </c>
      <c r="J18" s="136">
        <v>20</v>
      </c>
      <c r="K18" s="136">
        <v>20</v>
      </c>
      <c r="L18" s="136">
        <v>80</v>
      </c>
      <c r="M18" s="136">
        <v>80</v>
      </c>
      <c r="N18" s="136">
        <v>80</v>
      </c>
      <c r="O18" s="136">
        <f t="shared" si="7"/>
        <v>102400</v>
      </c>
      <c r="P18" s="136">
        <f t="shared" si="8"/>
        <v>102400</v>
      </c>
      <c r="Q18" s="136">
        <f t="shared" si="9"/>
        <v>102400</v>
      </c>
    </row>
    <row r="19" spans="1:17" s="310" customFormat="1" ht="74.25" customHeight="1">
      <c r="A19" s="260" t="s">
        <v>432</v>
      </c>
      <c r="B19" s="262">
        <v>102400</v>
      </c>
      <c r="C19" s="262">
        <v>102400</v>
      </c>
      <c r="D19" s="136">
        <v>102400</v>
      </c>
      <c r="E19" s="136">
        <v>64</v>
      </c>
      <c r="F19" s="136">
        <v>64</v>
      </c>
      <c r="G19" s="136">
        <v>64</v>
      </c>
      <c r="H19" s="147">
        <v>64</v>
      </c>
      <c r="I19" s="136">
        <v>20</v>
      </c>
      <c r="J19" s="136">
        <v>20</v>
      </c>
      <c r="K19" s="136">
        <v>20</v>
      </c>
      <c r="L19" s="136">
        <v>80</v>
      </c>
      <c r="M19" s="136">
        <v>80</v>
      </c>
      <c r="N19" s="136">
        <v>80</v>
      </c>
      <c r="O19" s="136">
        <f t="shared" si="7"/>
        <v>102400</v>
      </c>
      <c r="P19" s="136">
        <f t="shared" si="8"/>
        <v>102400</v>
      </c>
      <c r="Q19" s="136">
        <f t="shared" si="9"/>
        <v>102400</v>
      </c>
    </row>
    <row r="20" spans="1:17" s="310" customFormat="1" ht="72" customHeight="1">
      <c r="A20" s="260" t="s">
        <v>434</v>
      </c>
      <c r="B20" s="262">
        <v>102400</v>
      </c>
      <c r="C20" s="262">
        <v>102400</v>
      </c>
      <c r="D20" s="136">
        <v>102400</v>
      </c>
      <c r="E20" s="136">
        <v>64</v>
      </c>
      <c r="F20" s="136">
        <v>64</v>
      </c>
      <c r="G20" s="136">
        <v>64</v>
      </c>
      <c r="H20" s="147">
        <v>64</v>
      </c>
      <c r="I20" s="136">
        <v>20</v>
      </c>
      <c r="J20" s="136">
        <v>20</v>
      </c>
      <c r="K20" s="136">
        <v>20</v>
      </c>
      <c r="L20" s="136">
        <v>80</v>
      </c>
      <c r="M20" s="136">
        <v>80</v>
      </c>
      <c r="N20" s="136">
        <v>80</v>
      </c>
      <c r="O20" s="136">
        <f t="shared" si="7"/>
        <v>102400</v>
      </c>
      <c r="P20" s="136">
        <f t="shared" si="8"/>
        <v>102400</v>
      </c>
      <c r="Q20" s="136">
        <f t="shared" si="9"/>
        <v>102400</v>
      </c>
    </row>
    <row r="21" spans="1:17" s="310" customFormat="1" ht="58.5" customHeight="1">
      <c r="A21" s="260" t="s">
        <v>435</v>
      </c>
      <c r="B21" s="262">
        <v>102400</v>
      </c>
      <c r="C21" s="262">
        <v>204800</v>
      </c>
      <c r="D21" s="136">
        <v>204800</v>
      </c>
      <c r="E21" s="136">
        <v>64</v>
      </c>
      <c r="F21" s="136">
        <v>64</v>
      </c>
      <c r="G21" s="136">
        <v>64</v>
      </c>
      <c r="H21" s="147">
        <v>64</v>
      </c>
      <c r="I21" s="136">
        <v>40</v>
      </c>
      <c r="J21" s="136">
        <v>40</v>
      </c>
      <c r="K21" s="136">
        <v>40</v>
      </c>
      <c r="L21" s="136">
        <v>80</v>
      </c>
      <c r="M21" s="136">
        <v>80</v>
      </c>
      <c r="N21" s="136">
        <v>80</v>
      </c>
      <c r="O21" s="136">
        <f t="shared" si="7"/>
        <v>204800</v>
      </c>
      <c r="P21" s="136">
        <f t="shared" si="8"/>
        <v>204800</v>
      </c>
      <c r="Q21" s="136">
        <f t="shared" si="9"/>
        <v>204800</v>
      </c>
    </row>
    <row r="22" spans="1:17" s="310" customFormat="1" ht="74.25" customHeight="1">
      <c r="A22" s="260" t="s">
        <v>436</v>
      </c>
      <c r="B22" s="262">
        <v>102400</v>
      </c>
      <c r="C22" s="262">
        <v>102400</v>
      </c>
      <c r="D22" s="136">
        <v>102400</v>
      </c>
      <c r="E22" s="136">
        <v>64</v>
      </c>
      <c r="F22" s="136">
        <v>64</v>
      </c>
      <c r="G22" s="136">
        <v>64</v>
      </c>
      <c r="H22" s="147">
        <v>64</v>
      </c>
      <c r="I22" s="136">
        <v>20</v>
      </c>
      <c r="J22" s="136">
        <v>20</v>
      </c>
      <c r="K22" s="136">
        <v>20</v>
      </c>
      <c r="L22" s="136">
        <v>80</v>
      </c>
      <c r="M22" s="136">
        <v>80</v>
      </c>
      <c r="N22" s="136">
        <v>80</v>
      </c>
      <c r="O22" s="136">
        <f t="shared" ref="O22:O24" si="10">I22*H22*L22</f>
        <v>102400</v>
      </c>
      <c r="P22" s="136">
        <f t="shared" ref="P22:P24" si="11">J22*H22*M22</f>
        <v>102400</v>
      </c>
      <c r="Q22" s="136">
        <f t="shared" ref="Q22:Q24" si="12">K22*H22*N22</f>
        <v>102400</v>
      </c>
    </row>
    <row r="23" spans="1:17" s="310" customFormat="1" ht="72" customHeight="1">
      <c r="A23" s="260" t="s">
        <v>437</v>
      </c>
      <c r="B23" s="262">
        <v>102400</v>
      </c>
      <c r="C23" s="262">
        <v>102400</v>
      </c>
      <c r="D23" s="136">
        <v>102400</v>
      </c>
      <c r="E23" s="136">
        <v>64</v>
      </c>
      <c r="F23" s="136">
        <v>64</v>
      </c>
      <c r="G23" s="136">
        <v>64</v>
      </c>
      <c r="H23" s="147">
        <v>64</v>
      </c>
      <c r="I23" s="136">
        <v>20</v>
      </c>
      <c r="J23" s="136">
        <v>20</v>
      </c>
      <c r="K23" s="136">
        <v>20</v>
      </c>
      <c r="L23" s="136">
        <v>80</v>
      </c>
      <c r="M23" s="136">
        <v>80</v>
      </c>
      <c r="N23" s="136">
        <v>80</v>
      </c>
      <c r="O23" s="136">
        <f t="shared" si="10"/>
        <v>102400</v>
      </c>
      <c r="P23" s="136">
        <f t="shared" si="11"/>
        <v>102400</v>
      </c>
      <c r="Q23" s="136">
        <f t="shared" si="12"/>
        <v>102400</v>
      </c>
    </row>
    <row r="24" spans="1:17" s="310" customFormat="1" ht="58.5" customHeight="1">
      <c r="A24" s="260" t="s">
        <v>438</v>
      </c>
      <c r="B24" s="262">
        <v>102400</v>
      </c>
      <c r="C24" s="262">
        <v>102400</v>
      </c>
      <c r="D24" s="136">
        <v>102400</v>
      </c>
      <c r="E24" s="136">
        <v>64</v>
      </c>
      <c r="F24" s="136">
        <v>64</v>
      </c>
      <c r="G24" s="136">
        <v>64</v>
      </c>
      <c r="H24" s="147">
        <v>64</v>
      </c>
      <c r="I24" s="136">
        <v>20</v>
      </c>
      <c r="J24" s="136">
        <v>20</v>
      </c>
      <c r="K24" s="136">
        <v>20</v>
      </c>
      <c r="L24" s="136">
        <v>80</v>
      </c>
      <c r="M24" s="136">
        <v>80</v>
      </c>
      <c r="N24" s="136">
        <v>80</v>
      </c>
      <c r="O24" s="136">
        <f t="shared" si="10"/>
        <v>102400</v>
      </c>
      <c r="P24" s="136">
        <f t="shared" si="11"/>
        <v>102400</v>
      </c>
      <c r="Q24" s="136">
        <f t="shared" si="12"/>
        <v>102400</v>
      </c>
    </row>
    <row r="25" spans="1:17" s="310" customFormat="1" ht="84" customHeight="1">
      <c r="A25" s="260" t="s">
        <v>439</v>
      </c>
      <c r="B25" s="262">
        <v>102400</v>
      </c>
      <c r="C25" s="262">
        <v>204800</v>
      </c>
      <c r="D25" s="136">
        <v>204800</v>
      </c>
      <c r="E25" s="136">
        <v>64</v>
      </c>
      <c r="F25" s="136">
        <v>64</v>
      </c>
      <c r="G25" s="136">
        <v>64</v>
      </c>
      <c r="H25" s="147">
        <v>64</v>
      </c>
      <c r="I25" s="136">
        <v>40</v>
      </c>
      <c r="J25" s="136">
        <v>40</v>
      </c>
      <c r="K25" s="136">
        <v>40</v>
      </c>
      <c r="L25" s="136">
        <v>80</v>
      </c>
      <c r="M25" s="136">
        <v>80</v>
      </c>
      <c r="N25" s="136">
        <v>80</v>
      </c>
      <c r="O25" s="136">
        <f t="shared" si="7"/>
        <v>204800</v>
      </c>
      <c r="P25" s="136">
        <f t="shared" si="8"/>
        <v>204800</v>
      </c>
      <c r="Q25" s="136">
        <f t="shared" si="9"/>
        <v>204800</v>
      </c>
    </row>
    <row r="26" spans="1:17" s="139" customFormat="1" ht="42" customHeight="1">
      <c r="A26" s="146" t="s">
        <v>443</v>
      </c>
      <c r="B26" s="262">
        <v>1394820</v>
      </c>
      <c r="C26" s="262">
        <v>1771200</v>
      </c>
      <c r="D26" s="136">
        <v>1516960</v>
      </c>
      <c r="E26" s="147">
        <v>246</v>
      </c>
      <c r="F26" s="147">
        <v>246</v>
      </c>
      <c r="G26" s="147">
        <v>246</v>
      </c>
      <c r="H26" s="147">
        <v>248</v>
      </c>
      <c r="I26" s="147">
        <v>92</v>
      </c>
      <c r="J26" s="147">
        <v>92</v>
      </c>
      <c r="K26" s="147">
        <v>92</v>
      </c>
      <c r="L26" s="147">
        <v>80</v>
      </c>
      <c r="M26" s="147">
        <v>80</v>
      </c>
      <c r="N26" s="147">
        <v>80</v>
      </c>
      <c r="O26" s="136">
        <f t="shared" si="7"/>
        <v>1825280</v>
      </c>
      <c r="P26" s="136">
        <f>J26*H26*M26</f>
        <v>1825280</v>
      </c>
      <c r="Q26" s="136">
        <f t="shared" si="9"/>
        <v>1825280</v>
      </c>
    </row>
    <row r="27" spans="1:17">
      <c r="A27" s="146" t="s">
        <v>444</v>
      </c>
      <c r="B27" s="262">
        <v>7020823.96</v>
      </c>
      <c r="C27" s="262">
        <v>4216103.8099999996</v>
      </c>
      <c r="D27" s="136">
        <f>8264872-82560</f>
        <v>8182312</v>
      </c>
      <c r="E27" s="147">
        <v>246</v>
      </c>
      <c r="F27" s="147">
        <v>246</v>
      </c>
      <c r="G27" s="147">
        <v>246</v>
      </c>
      <c r="H27" s="147">
        <v>248</v>
      </c>
      <c r="I27" s="147">
        <v>359</v>
      </c>
      <c r="J27" s="147">
        <v>375</v>
      </c>
      <c r="K27" s="147">
        <v>375</v>
      </c>
      <c r="L27" s="147">
        <v>92</v>
      </c>
      <c r="M27" s="147">
        <v>92</v>
      </c>
      <c r="N27" s="147">
        <v>92</v>
      </c>
      <c r="O27" s="136">
        <f>I27*H27*L27</f>
        <v>8190944</v>
      </c>
      <c r="P27" s="136">
        <f t="shared" ref="P27:P32" si="13">J27*H27*M27</f>
        <v>8556000</v>
      </c>
      <c r="Q27" s="136">
        <f t="shared" ref="Q27:Q32" si="14">K27*H27*N27</f>
        <v>8556000</v>
      </c>
    </row>
    <row r="28" spans="1:17" s="310" customFormat="1" ht="51.75" customHeight="1">
      <c r="A28" s="146" t="s">
        <v>443</v>
      </c>
      <c r="B28" s="262">
        <v>0</v>
      </c>
      <c r="C28" s="262">
        <v>0</v>
      </c>
      <c r="D28" s="136">
        <v>59040</v>
      </c>
      <c r="E28" s="147">
        <v>246</v>
      </c>
      <c r="F28" s="147">
        <v>246</v>
      </c>
      <c r="G28" s="147">
        <v>246</v>
      </c>
      <c r="H28" s="147">
        <v>252.18337500000001</v>
      </c>
      <c r="I28" s="147">
        <v>1</v>
      </c>
      <c r="J28" s="147">
        <v>0</v>
      </c>
      <c r="K28" s="147">
        <v>0</v>
      </c>
      <c r="L28" s="147">
        <v>80</v>
      </c>
      <c r="M28" s="147">
        <v>80</v>
      </c>
      <c r="N28" s="147">
        <v>80</v>
      </c>
      <c r="O28" s="136">
        <f t="shared" ref="O28:O32" si="15">I28*H28*L28</f>
        <v>20174.670000000002</v>
      </c>
      <c r="P28" s="136">
        <f t="shared" si="13"/>
        <v>0</v>
      </c>
      <c r="Q28" s="136">
        <f t="shared" si="14"/>
        <v>0</v>
      </c>
    </row>
    <row r="29" spans="1:17" s="310" customFormat="1" ht="51.75" customHeight="1">
      <c r="A29" s="146" t="s">
        <v>444</v>
      </c>
      <c r="B29" s="262">
        <v>0</v>
      </c>
      <c r="C29" s="262">
        <v>0</v>
      </c>
      <c r="D29" s="136">
        <v>4847744</v>
      </c>
      <c r="E29" s="147">
        <v>246</v>
      </c>
      <c r="F29" s="147">
        <v>246</v>
      </c>
      <c r="G29" s="147">
        <v>246</v>
      </c>
      <c r="H29" s="147">
        <v>248</v>
      </c>
      <c r="I29" s="147">
        <v>0</v>
      </c>
      <c r="J29" s="147">
        <v>0</v>
      </c>
      <c r="K29" s="147">
        <v>0</v>
      </c>
      <c r="L29" s="147">
        <v>92</v>
      </c>
      <c r="M29" s="147">
        <v>92</v>
      </c>
      <c r="N29" s="147">
        <v>92</v>
      </c>
      <c r="O29" s="136">
        <f t="shared" si="15"/>
        <v>0</v>
      </c>
      <c r="P29" s="136">
        <f t="shared" si="13"/>
        <v>0</v>
      </c>
      <c r="Q29" s="136">
        <f t="shared" si="14"/>
        <v>0</v>
      </c>
    </row>
    <row r="30" spans="1:17" ht="68.25" customHeight="1">
      <c r="A30" s="146" t="s">
        <v>445</v>
      </c>
      <c r="B30" s="262">
        <v>68800</v>
      </c>
      <c r="C30" s="262">
        <v>49200</v>
      </c>
      <c r="D30" s="136">
        <v>59040</v>
      </c>
      <c r="E30" s="147">
        <v>246</v>
      </c>
      <c r="F30" s="147">
        <v>246</v>
      </c>
      <c r="G30" s="147">
        <v>246</v>
      </c>
      <c r="H30" s="147">
        <v>248</v>
      </c>
      <c r="I30" s="147">
        <v>40</v>
      </c>
      <c r="J30" s="147">
        <v>40</v>
      </c>
      <c r="K30" s="147">
        <v>40</v>
      </c>
      <c r="L30" s="147">
        <v>46</v>
      </c>
      <c r="M30" s="147">
        <v>46</v>
      </c>
      <c r="N30" s="147">
        <v>46</v>
      </c>
      <c r="O30" s="136">
        <f t="shared" si="15"/>
        <v>456320</v>
      </c>
      <c r="P30" s="136">
        <f t="shared" si="13"/>
        <v>456320</v>
      </c>
      <c r="Q30" s="136">
        <f t="shared" si="14"/>
        <v>456320</v>
      </c>
    </row>
    <row r="31" spans="1:17" s="310" customFormat="1" ht="51.75" customHeight="1">
      <c r="A31" s="146" t="s">
        <v>586</v>
      </c>
      <c r="B31" s="262">
        <v>295200</v>
      </c>
      <c r="C31" s="262">
        <v>236402.78</v>
      </c>
      <c r="D31" s="136">
        <v>286870.98</v>
      </c>
      <c r="E31" s="147">
        <v>246</v>
      </c>
      <c r="F31" s="147">
        <v>246</v>
      </c>
      <c r="G31" s="147">
        <v>246</v>
      </c>
      <c r="H31" s="147">
        <v>248</v>
      </c>
      <c r="I31" s="147">
        <v>6</v>
      </c>
      <c r="J31" s="147">
        <v>6</v>
      </c>
      <c r="K31" s="147">
        <v>6</v>
      </c>
      <c r="L31" s="147">
        <v>40</v>
      </c>
      <c r="M31" s="147">
        <v>40</v>
      </c>
      <c r="N31" s="147">
        <v>40</v>
      </c>
      <c r="O31" s="136">
        <f t="shared" si="15"/>
        <v>59520</v>
      </c>
      <c r="P31" s="136">
        <f t="shared" si="13"/>
        <v>59520</v>
      </c>
      <c r="Q31" s="136">
        <f t="shared" si="14"/>
        <v>59520</v>
      </c>
    </row>
    <row r="32" spans="1:17" ht="51.75" customHeight="1">
      <c r="A32" s="146" t="s">
        <v>447</v>
      </c>
      <c r="B32" s="262">
        <v>0</v>
      </c>
      <c r="C32" s="262">
        <v>0</v>
      </c>
      <c r="D32" s="136">
        <v>82560</v>
      </c>
      <c r="E32" s="147">
        <v>86</v>
      </c>
      <c r="F32" s="147">
        <v>86</v>
      </c>
      <c r="G32" s="147">
        <v>86</v>
      </c>
      <c r="H32" s="147">
        <v>86</v>
      </c>
      <c r="I32" s="147">
        <v>0</v>
      </c>
      <c r="J32" s="147">
        <v>0</v>
      </c>
      <c r="K32" s="147"/>
      <c r="L32" s="147">
        <v>80</v>
      </c>
      <c r="M32" s="147">
        <v>80</v>
      </c>
      <c r="N32" s="147">
        <v>80</v>
      </c>
      <c r="O32" s="136">
        <f t="shared" si="15"/>
        <v>0</v>
      </c>
      <c r="P32" s="136">
        <f t="shared" si="13"/>
        <v>0</v>
      </c>
      <c r="Q32" s="136">
        <f t="shared" si="14"/>
        <v>0</v>
      </c>
    </row>
    <row r="33" spans="1:21" ht="24.75" customHeight="1">
      <c r="A33" s="148" t="s">
        <v>279</v>
      </c>
      <c r="B33" s="149">
        <f>SUM(B11:B32)-0.04</f>
        <v>10418043.920000002</v>
      </c>
      <c r="C33" s="138">
        <f>SUM(C11:C32)+0.02</f>
        <v>8064906.6099999994</v>
      </c>
      <c r="D33" s="149">
        <f t="shared" ref="D33:K33" si="16">SUM(D11:D32)</f>
        <v>16826526.98</v>
      </c>
      <c r="E33" s="149">
        <f t="shared" si="16"/>
        <v>2522</v>
      </c>
      <c r="F33" s="149">
        <f t="shared" si="16"/>
        <v>2458</v>
      </c>
      <c r="G33" s="149">
        <f t="shared" si="16"/>
        <v>2458</v>
      </c>
      <c r="H33" s="149">
        <f t="shared" si="16"/>
        <v>2495.4833749999998</v>
      </c>
      <c r="I33" s="149">
        <f t="shared" si="16"/>
        <v>866</v>
      </c>
      <c r="J33" s="149">
        <f t="shared" si="16"/>
        <v>881</v>
      </c>
      <c r="K33" s="149">
        <f t="shared" si="16"/>
        <v>881</v>
      </c>
      <c r="L33" s="150" t="s">
        <v>274</v>
      </c>
      <c r="M33" s="150" t="s">
        <v>274</v>
      </c>
      <c r="N33" s="150" t="s">
        <v>274</v>
      </c>
      <c r="O33" s="138">
        <f>O7+O9+O26+O27+O28+O30+O31</f>
        <v>12781280</v>
      </c>
      <c r="P33" s="138">
        <f t="shared" ref="P33:Q33" si="17">P7+P9+P26+P27+P28+P30+P31</f>
        <v>12781280</v>
      </c>
      <c r="Q33" s="138">
        <f t="shared" si="17"/>
        <v>12781280</v>
      </c>
    </row>
    <row r="34" spans="1:21" ht="24.75" customHeight="1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</row>
    <row r="35" spans="1:21" ht="36" customHeight="1">
      <c r="A35" s="686" t="s">
        <v>292</v>
      </c>
      <c r="B35" s="686"/>
      <c r="C35" s="686"/>
      <c r="D35" s="686"/>
      <c r="E35" s="686"/>
      <c r="F35" s="686"/>
      <c r="G35" s="151"/>
      <c r="H35" s="151"/>
      <c r="I35" s="151"/>
      <c r="J35" s="151"/>
      <c r="K35" s="151"/>
      <c r="L35" s="151"/>
      <c r="M35" s="151"/>
      <c r="N35" s="152"/>
      <c r="O35" s="152"/>
      <c r="P35" s="152"/>
      <c r="Q35" s="152"/>
    </row>
    <row r="36" spans="1:21" ht="16.5" customHeight="1">
      <c r="A36" s="203" t="s">
        <v>293</v>
      </c>
      <c r="B36" s="203" t="s">
        <v>107</v>
      </c>
      <c r="C36" s="203" t="s">
        <v>294</v>
      </c>
      <c r="D36" s="687" t="s">
        <v>295</v>
      </c>
      <c r="E36" s="687"/>
      <c r="F36" s="687"/>
      <c r="G36" s="687"/>
      <c r="H36" s="687"/>
      <c r="I36" s="687"/>
      <c r="J36" s="201"/>
      <c r="K36" s="151"/>
      <c r="L36" s="151"/>
      <c r="M36" s="151"/>
      <c r="N36" s="201"/>
      <c r="O36" s="201"/>
      <c r="P36" s="201"/>
      <c r="Q36" s="201"/>
      <c r="R36" s="141"/>
      <c r="S36" s="141"/>
      <c r="T36" s="141"/>
      <c r="U36" s="142"/>
    </row>
    <row r="37" spans="1:21" ht="64.5" customHeight="1">
      <c r="A37" s="203" t="s">
        <v>362</v>
      </c>
      <c r="B37" s="261">
        <v>42727</v>
      </c>
      <c r="C37" s="312" t="s">
        <v>440</v>
      </c>
      <c r="D37" s="688" t="s">
        <v>441</v>
      </c>
      <c r="E37" s="688"/>
      <c r="F37" s="688"/>
      <c r="G37" s="688"/>
      <c r="H37" s="688"/>
      <c r="I37" s="688"/>
      <c r="J37" s="201"/>
      <c r="K37" s="151"/>
      <c r="L37" s="151"/>
      <c r="M37" s="151"/>
      <c r="N37" s="201"/>
      <c r="O37" s="201"/>
      <c r="P37" s="201"/>
      <c r="Q37" s="201"/>
      <c r="R37" s="144"/>
      <c r="S37" s="144"/>
      <c r="T37" s="144"/>
      <c r="U37" s="142"/>
    </row>
    <row r="38" spans="1:21">
      <c r="A38" s="153"/>
      <c r="B38" s="153"/>
      <c r="C38" s="153"/>
      <c r="D38" s="153"/>
      <c r="E38" s="153"/>
      <c r="F38" s="153"/>
      <c r="G38" s="201"/>
      <c r="H38" s="201"/>
      <c r="I38" s="201"/>
      <c r="J38" s="201"/>
      <c r="K38" s="151"/>
      <c r="L38" s="151"/>
      <c r="M38" s="151"/>
      <c r="N38" s="201"/>
      <c r="O38" s="201"/>
      <c r="P38" s="201"/>
      <c r="Q38" s="201"/>
    </row>
    <row r="39" spans="1:21">
      <c r="A39" s="153"/>
      <c r="B39" s="153"/>
      <c r="C39" s="153"/>
      <c r="D39" s="153"/>
      <c r="E39" s="153"/>
      <c r="F39" s="153"/>
      <c r="G39" s="201"/>
      <c r="H39" s="201"/>
      <c r="I39" s="201"/>
      <c r="J39" s="201"/>
      <c r="K39" s="151"/>
      <c r="L39" s="151"/>
      <c r="M39" s="151"/>
      <c r="N39" s="201"/>
      <c r="O39" s="201"/>
      <c r="P39" s="201"/>
      <c r="Q39" s="201"/>
    </row>
    <row r="40" spans="1:21">
      <c r="A40" s="679" t="s">
        <v>178</v>
      </c>
      <c r="B40" s="679"/>
      <c r="C40" s="140" t="str">
        <f>возмещение!C17</f>
        <v>Заведующая</v>
      </c>
      <c r="D40" s="141"/>
      <c r="E40" s="140"/>
      <c r="F40" s="141"/>
      <c r="G40" s="685" t="str">
        <f>возмещение!G17</f>
        <v>Бикинева Ф.Н.</v>
      </c>
      <c r="H40" s="685"/>
      <c r="I40" s="685"/>
      <c r="J40" s="141"/>
      <c r="K40" s="141"/>
      <c r="L40" s="141"/>
      <c r="M40" s="141"/>
      <c r="N40" s="141"/>
      <c r="O40" s="141"/>
      <c r="P40" s="141"/>
      <c r="Q40" s="141"/>
    </row>
    <row r="41" spans="1:21">
      <c r="A41" s="679" t="s">
        <v>179</v>
      </c>
      <c r="B41" s="679"/>
      <c r="C41" s="143" t="s">
        <v>180</v>
      </c>
      <c r="D41" s="144"/>
      <c r="E41" s="143" t="s">
        <v>119</v>
      </c>
      <c r="F41" s="144"/>
      <c r="G41" s="143" t="s">
        <v>120</v>
      </c>
      <c r="H41" s="143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21">
      <c r="A42" s="200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</row>
    <row r="43" spans="1:21">
      <c r="A43" s="199"/>
      <c r="B43" s="199"/>
      <c r="C43" s="140" t="str">
        <f>возмещение!C20</f>
        <v>Главный бухгалтер</v>
      </c>
      <c r="D43" s="141"/>
      <c r="E43" s="140" t="str">
        <f>возмещение!E20</f>
        <v>Синякина О.Д.</v>
      </c>
      <c r="F43" s="141"/>
      <c r="G43" s="258" t="str">
        <f>возмещение!G20</f>
        <v>67-00-27</v>
      </c>
      <c r="H43" s="140"/>
      <c r="I43" s="199"/>
      <c r="J43" s="199"/>
      <c r="K43" s="199"/>
      <c r="L43" s="199"/>
      <c r="M43" s="199"/>
      <c r="N43" s="199"/>
      <c r="O43" s="199"/>
      <c r="P43" s="199"/>
      <c r="Q43" s="199"/>
    </row>
    <row r="44" spans="1:21">
      <c r="A44" s="199" t="s">
        <v>181</v>
      </c>
      <c r="B44" s="199"/>
      <c r="C44" s="143" t="s">
        <v>180</v>
      </c>
      <c r="D44" s="144"/>
      <c r="E44" s="143" t="s">
        <v>182</v>
      </c>
      <c r="F44" s="144"/>
      <c r="G44" s="680" t="s">
        <v>183</v>
      </c>
      <c r="H44" s="680"/>
      <c r="I44" s="199"/>
      <c r="J44" s="199"/>
      <c r="K44" s="199"/>
      <c r="L44" s="199"/>
      <c r="M44" s="199"/>
      <c r="N44" s="199"/>
      <c r="O44" s="199"/>
      <c r="P44" s="199"/>
      <c r="Q44" s="199"/>
    </row>
    <row r="45" spans="1:21" ht="23.25" customHeight="1">
      <c r="A45" s="199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</row>
    <row r="46" spans="1:21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</row>
    <row r="47" spans="1:21">
      <c r="A47" s="199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</row>
    <row r="48" spans="1:21">
      <c r="A48" s="199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</row>
    <row r="49" spans="1:17">
      <c r="A49" s="681" t="str">
        <f>возмещение!A25</f>
        <v>"29" июня 2021</v>
      </c>
      <c r="B49" s="681"/>
      <c r="C49" s="681"/>
      <c r="D49" s="681"/>
      <c r="E49" s="681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</row>
  </sheetData>
  <mergeCells count="18">
    <mergeCell ref="A35:F35"/>
    <mergeCell ref="D36:I36"/>
    <mergeCell ref="D37:I37"/>
    <mergeCell ref="P1:Q1"/>
    <mergeCell ref="O2:Q2"/>
    <mergeCell ref="A3:Q3"/>
    <mergeCell ref="A4:A6"/>
    <mergeCell ref="B4:D4"/>
    <mergeCell ref="E4:H5"/>
    <mergeCell ref="I4:K5"/>
    <mergeCell ref="L4:N5"/>
    <mergeCell ref="O4:Q5"/>
    <mergeCell ref="B5:D5"/>
    <mergeCell ref="A40:B40"/>
    <mergeCell ref="G40:I40"/>
    <mergeCell ref="A41:B41"/>
    <mergeCell ref="G44:H44"/>
    <mergeCell ref="A49:E49"/>
  </mergeCells>
  <pageMargins left="0.11811023622047245" right="0.11811023622047245" top="0.35433070866141736" bottom="0.35433070866141736" header="0.31496062992125984" footer="0.31496062992125984"/>
  <pageSetup paperSize="9" scale="5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60"/>
  <sheetViews>
    <sheetView showGridLines="0" view="pageBreakPreview" topLeftCell="A12" zoomScaleNormal="100" zoomScaleSheetLayoutView="100" workbookViewId="0">
      <selection activeCell="E229" sqref="E229"/>
    </sheetView>
  </sheetViews>
  <sheetFormatPr defaultColWidth="9.140625" defaultRowHeight="15"/>
  <cols>
    <col min="1" max="1" width="6.7109375" style="42" customWidth="1"/>
    <col min="2" max="2" width="17.7109375" style="346" customWidth="1"/>
    <col min="3" max="3" width="19.7109375" style="346" customWidth="1"/>
    <col min="4" max="4" width="10.140625" style="346" customWidth="1"/>
    <col min="5" max="5" width="11.28515625" style="346" customWidth="1"/>
    <col min="6" max="6" width="15.140625" style="346" customWidth="1"/>
    <col min="7" max="7" width="14.5703125" style="346" customWidth="1"/>
    <col min="8" max="8" width="14.140625" style="346" customWidth="1"/>
    <col min="9" max="9" width="15.42578125" style="346" customWidth="1"/>
    <col min="10" max="11" width="14" style="346" customWidth="1"/>
    <col min="12" max="12" width="17.7109375" style="42" customWidth="1"/>
    <col min="13" max="16384" width="9.140625" style="42"/>
  </cols>
  <sheetData>
    <row r="1" spans="1:11" ht="15" hidden="1" customHeight="1">
      <c r="I1" s="376"/>
      <c r="J1" s="714" t="s">
        <v>200</v>
      </c>
      <c r="K1" s="714"/>
    </row>
    <row r="2" spans="1:11" ht="144" hidden="1" customHeight="1">
      <c r="I2" s="715" t="s">
        <v>201</v>
      </c>
      <c r="J2" s="715"/>
      <c r="K2" s="715"/>
    </row>
    <row r="3" spans="1:11" ht="22.5" customHeight="1">
      <c r="A3" s="716" t="s">
        <v>448</v>
      </c>
      <c r="B3" s="716"/>
      <c r="C3" s="716"/>
      <c r="D3" s="716"/>
      <c r="E3" s="716"/>
      <c r="F3" s="716"/>
      <c r="G3" s="716"/>
      <c r="H3" s="716"/>
      <c r="I3" s="716"/>
      <c r="J3" s="716"/>
      <c r="K3" s="716"/>
    </row>
    <row r="5" spans="1:11">
      <c r="A5" s="717" t="s">
        <v>449</v>
      </c>
      <c r="B5" s="717"/>
      <c r="C5" s="717"/>
      <c r="D5" s="717"/>
      <c r="E5" s="717"/>
      <c r="F5" s="717"/>
      <c r="G5" s="717"/>
      <c r="H5" s="717"/>
      <c r="I5" s="717"/>
      <c r="J5" s="717"/>
      <c r="K5" s="717"/>
    </row>
    <row r="7" spans="1:11">
      <c r="A7" s="717" t="s">
        <v>202</v>
      </c>
      <c r="B7" s="717"/>
      <c r="C7" s="347">
        <v>1210121020</v>
      </c>
    </row>
    <row r="9" spans="1:11">
      <c r="A9" s="717" t="s">
        <v>203</v>
      </c>
      <c r="B9" s="717"/>
      <c r="C9" s="717"/>
      <c r="D9" s="348" t="s">
        <v>296</v>
      </c>
    </row>
    <row r="10" spans="1:11">
      <c r="A10" s="349"/>
      <c r="B10" s="349"/>
      <c r="C10" s="349"/>
    </row>
    <row r="11" spans="1:11">
      <c r="A11" s="350" t="s">
        <v>204</v>
      </c>
      <c r="B11" s="351"/>
      <c r="C11" s="351"/>
      <c r="D11" s="351"/>
    </row>
    <row r="12" spans="1:11">
      <c r="A12" s="350" t="s">
        <v>205</v>
      </c>
      <c r="B12" s="351"/>
      <c r="C12" s="351"/>
      <c r="D12" s="351"/>
    </row>
    <row r="14" spans="1:11" s="83" customFormat="1" ht="25.5" customHeight="1">
      <c r="A14" s="719"/>
      <c r="B14" s="718" t="s">
        <v>206</v>
      </c>
      <c r="C14" s="718" t="s">
        <v>207</v>
      </c>
      <c r="D14" s="718" t="s">
        <v>208</v>
      </c>
      <c r="E14" s="718"/>
      <c r="F14" s="718"/>
      <c r="G14" s="718"/>
      <c r="H14" s="718" t="s">
        <v>209</v>
      </c>
      <c r="I14" s="718" t="s">
        <v>304</v>
      </c>
      <c r="J14" s="718" t="s">
        <v>305</v>
      </c>
      <c r="K14" s="718" t="s">
        <v>397</v>
      </c>
    </row>
    <row r="15" spans="1:11" s="83" customFormat="1" ht="12">
      <c r="A15" s="719"/>
      <c r="B15" s="718"/>
      <c r="C15" s="718"/>
      <c r="D15" s="719" t="s">
        <v>210</v>
      </c>
      <c r="E15" s="352" t="s">
        <v>29</v>
      </c>
      <c r="F15" s="352"/>
      <c r="G15" s="352"/>
      <c r="H15" s="718"/>
      <c r="I15" s="718"/>
      <c r="J15" s="718"/>
      <c r="K15" s="718"/>
    </row>
    <row r="16" spans="1:11" s="84" customFormat="1" ht="36">
      <c r="A16" s="719"/>
      <c r="B16" s="718"/>
      <c r="C16" s="718"/>
      <c r="D16" s="719"/>
      <c r="E16" s="353" t="s">
        <v>211</v>
      </c>
      <c r="F16" s="353" t="s">
        <v>212</v>
      </c>
      <c r="G16" s="353" t="s">
        <v>213</v>
      </c>
      <c r="H16" s="718"/>
      <c r="I16" s="718"/>
      <c r="J16" s="718"/>
      <c r="K16" s="718"/>
    </row>
    <row r="17" spans="1:12" s="355" customFormat="1">
      <c r="A17" s="354">
        <v>1</v>
      </c>
      <c r="B17" s="354">
        <v>2</v>
      </c>
      <c r="C17" s="354">
        <v>3</v>
      </c>
      <c r="D17" s="354">
        <v>4</v>
      </c>
      <c r="E17" s="354">
        <v>5</v>
      </c>
      <c r="F17" s="354">
        <v>6</v>
      </c>
      <c r="G17" s="354">
        <v>7</v>
      </c>
      <c r="H17" s="354">
        <v>8</v>
      </c>
      <c r="I17" s="354">
        <v>9</v>
      </c>
      <c r="J17" s="354">
        <v>10</v>
      </c>
      <c r="K17" s="354">
        <v>11</v>
      </c>
    </row>
    <row r="18" spans="1:12" s="355" customFormat="1">
      <c r="A18" s="354"/>
      <c r="B18" s="354" t="s">
        <v>512</v>
      </c>
      <c r="C18" s="354"/>
      <c r="D18" s="354"/>
      <c r="E18" s="354"/>
      <c r="F18" s="354"/>
      <c r="G18" s="354"/>
      <c r="H18" s="354"/>
      <c r="I18" s="354"/>
      <c r="J18" s="354"/>
      <c r="K18" s="354"/>
    </row>
    <row r="19" spans="1:12" ht="24.75">
      <c r="A19" s="344">
        <v>1</v>
      </c>
      <c r="B19" s="353" t="s">
        <v>301</v>
      </c>
      <c r="C19" s="345"/>
      <c r="D19" s="341">
        <f>E19+F19+G19</f>
        <v>0</v>
      </c>
      <c r="E19" s="341"/>
      <c r="F19" s="341"/>
      <c r="G19" s="341"/>
      <c r="H19" s="341"/>
      <c r="I19" s="341">
        <f t="shared" ref="I19:I20" si="0">ROUND((C19*D19+H19)*12,0)</f>
        <v>0</v>
      </c>
      <c r="J19" s="341"/>
      <c r="K19" s="341"/>
      <c r="L19" s="356">
        <v>357770.28</v>
      </c>
    </row>
    <row r="20" spans="1:12">
      <c r="A20" s="344">
        <v>2</v>
      </c>
      <c r="B20" s="353" t="s">
        <v>302</v>
      </c>
      <c r="C20" s="345"/>
      <c r="D20" s="341">
        <f t="shared" ref="D20:D28" si="1">E20+F20+G20</f>
        <v>0</v>
      </c>
      <c r="E20" s="341"/>
      <c r="F20" s="341"/>
      <c r="G20" s="341"/>
      <c r="H20" s="341"/>
      <c r="I20" s="341">
        <f t="shared" si="0"/>
        <v>0</v>
      </c>
      <c r="J20" s="341"/>
      <c r="K20" s="341"/>
      <c r="L20" s="356">
        <f>L19*9-I19-I20-I21</f>
        <v>-1094713.4799999995</v>
      </c>
    </row>
    <row r="21" spans="1:12">
      <c r="A21" s="344">
        <v>3</v>
      </c>
      <c r="B21" s="353" t="s">
        <v>303</v>
      </c>
      <c r="C21" s="345">
        <v>36.6</v>
      </c>
      <c r="D21" s="341">
        <f t="shared" si="1"/>
        <v>9823.8700000000008</v>
      </c>
      <c r="E21" s="341">
        <v>8151.09</v>
      </c>
      <c r="F21" s="341">
        <v>180.44</v>
      </c>
      <c r="G21" s="341">
        <v>1492.34</v>
      </c>
      <c r="H21" s="341"/>
      <c r="I21" s="341">
        <f>ROUND((C21*D21+H21)*12,0)+2</f>
        <v>4314646</v>
      </c>
      <c r="J21" s="341">
        <v>4373571</v>
      </c>
      <c r="K21" s="341">
        <v>4611630</v>
      </c>
      <c r="L21" s="356"/>
    </row>
    <row r="22" spans="1:12" s="355" customFormat="1" hidden="1">
      <c r="A22" s="354"/>
      <c r="B22" s="354" t="s">
        <v>513</v>
      </c>
      <c r="C22" s="354"/>
      <c r="D22" s="354"/>
      <c r="E22" s="354"/>
      <c r="F22" s="354"/>
      <c r="G22" s="354"/>
      <c r="H22" s="354"/>
      <c r="I22" s="354"/>
      <c r="J22" s="354"/>
      <c r="K22" s="354"/>
    </row>
    <row r="23" spans="1:12" ht="24.75" hidden="1">
      <c r="A23" s="344">
        <v>1</v>
      </c>
      <c r="B23" s="353" t="s">
        <v>301</v>
      </c>
      <c r="C23" s="345"/>
      <c r="D23" s="341">
        <f>E23+F23+G23</f>
        <v>0</v>
      </c>
      <c r="E23" s="341"/>
      <c r="F23" s="341"/>
      <c r="G23" s="341"/>
      <c r="H23" s="341"/>
      <c r="I23" s="341">
        <f t="shared" ref="I23:I24" si="2">ROUND((C23*D23+H23)*12,0)</f>
        <v>0</v>
      </c>
      <c r="J23" s="341"/>
      <c r="K23" s="341"/>
      <c r="L23" s="356">
        <v>359553.82</v>
      </c>
    </row>
    <row r="24" spans="1:12" hidden="1">
      <c r="A24" s="344">
        <v>2</v>
      </c>
      <c r="B24" s="353" t="s">
        <v>302</v>
      </c>
      <c r="C24" s="345"/>
      <c r="D24" s="341">
        <f t="shared" ref="D24:D25" si="3">E24+F24+G24</f>
        <v>0</v>
      </c>
      <c r="E24" s="341"/>
      <c r="F24" s="341"/>
      <c r="G24" s="341"/>
      <c r="H24" s="341"/>
      <c r="I24" s="341">
        <f t="shared" si="2"/>
        <v>0</v>
      </c>
      <c r="J24" s="341"/>
      <c r="K24" s="341"/>
      <c r="L24" s="356">
        <f>L23*3-I23-I24-I25</f>
        <v>1078661.46</v>
      </c>
    </row>
    <row r="25" spans="1:12" hidden="1">
      <c r="A25" s="344">
        <v>3</v>
      </c>
      <c r="B25" s="353" t="s">
        <v>303</v>
      </c>
      <c r="C25" s="345"/>
      <c r="D25" s="341">
        <f t="shared" si="3"/>
        <v>9823.8700000000008</v>
      </c>
      <c r="E25" s="341">
        <v>8151.09</v>
      </c>
      <c r="F25" s="341">
        <v>180.44</v>
      </c>
      <c r="G25" s="341">
        <v>1492.34</v>
      </c>
      <c r="H25" s="341"/>
      <c r="I25" s="341">
        <f>ROUND((C25*D25+H25)*4,0)</f>
        <v>0</v>
      </c>
      <c r="J25" s="341"/>
      <c r="K25" s="341"/>
      <c r="L25" s="356"/>
    </row>
    <row r="26" spans="1:12" hidden="1">
      <c r="A26" s="344"/>
      <c r="B26" s="357"/>
      <c r="C26" s="345"/>
      <c r="D26" s="341">
        <f t="shared" si="1"/>
        <v>0</v>
      </c>
      <c r="E26" s="341"/>
      <c r="F26" s="341"/>
      <c r="G26" s="341"/>
      <c r="H26" s="341"/>
      <c r="I26" s="341">
        <f t="shared" ref="I26:I27" si="4">C26*D26+H26</f>
        <v>0</v>
      </c>
      <c r="J26" s="341"/>
      <c r="K26" s="341"/>
    </row>
    <row r="27" spans="1:12" hidden="1">
      <c r="A27" s="344"/>
      <c r="B27" s="357"/>
      <c r="C27" s="345"/>
      <c r="D27" s="341">
        <f t="shared" si="1"/>
        <v>0</v>
      </c>
      <c r="E27" s="341"/>
      <c r="F27" s="341"/>
      <c r="G27" s="341"/>
      <c r="H27" s="341"/>
      <c r="I27" s="341">
        <f t="shared" si="4"/>
        <v>0</v>
      </c>
      <c r="J27" s="341"/>
      <c r="K27" s="341"/>
    </row>
    <row r="28" spans="1:12">
      <c r="A28" s="344"/>
      <c r="B28" s="357"/>
      <c r="C28" s="345"/>
      <c r="D28" s="341">
        <f t="shared" si="1"/>
        <v>0</v>
      </c>
      <c r="E28" s="341"/>
      <c r="F28" s="341"/>
      <c r="G28" s="341"/>
      <c r="H28" s="341"/>
      <c r="I28" s="341">
        <v>-11087</v>
      </c>
      <c r="J28" s="341">
        <v>0</v>
      </c>
      <c r="K28" s="341">
        <v>0</v>
      </c>
    </row>
    <row r="29" spans="1:12" s="361" customFormat="1">
      <c r="A29" s="358" t="s">
        <v>214</v>
      </c>
      <c r="B29" s="359"/>
      <c r="C29" s="359"/>
      <c r="D29" s="360">
        <f>SUM(D19:D28)</f>
        <v>19647.740000000002</v>
      </c>
      <c r="E29" s="360">
        <f t="shared" ref="E29:H29" si="5">SUM(E19:E28)</f>
        <v>16302.18</v>
      </c>
      <c r="F29" s="360">
        <f t="shared" si="5"/>
        <v>360.88</v>
      </c>
      <c r="G29" s="360">
        <f t="shared" si="5"/>
        <v>2984.68</v>
      </c>
      <c r="H29" s="360">
        <f t="shared" si="5"/>
        <v>0</v>
      </c>
      <c r="I29" s="360">
        <f>SUM(I19:I28)</f>
        <v>4303559</v>
      </c>
      <c r="J29" s="360">
        <f t="shared" ref="J29:K29" si="6">SUM(J19:J28)</f>
        <v>4373571</v>
      </c>
      <c r="K29" s="360">
        <f t="shared" si="6"/>
        <v>4611630</v>
      </c>
      <c r="L29" s="360">
        <f>SUM(L19:L28)</f>
        <v>701272.08000000054</v>
      </c>
    </row>
    <row r="31" spans="1:12" s="362" customFormat="1" ht="14.25" hidden="1">
      <c r="A31" s="362" t="s">
        <v>215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</row>
    <row r="32" spans="1:12" hidden="1"/>
    <row r="33" spans="1:11" s="83" customFormat="1" ht="57" hidden="1" customHeight="1">
      <c r="A33" s="363" t="s">
        <v>216</v>
      </c>
      <c r="B33" s="353" t="s">
        <v>217</v>
      </c>
      <c r="C33" s="353" t="s">
        <v>218</v>
      </c>
      <c r="D33" s="353" t="s">
        <v>219</v>
      </c>
      <c r="E33" s="353" t="s">
        <v>220</v>
      </c>
      <c r="F33" s="353" t="s">
        <v>221</v>
      </c>
      <c r="G33" s="353" t="s">
        <v>221</v>
      </c>
      <c r="H33" s="353" t="s">
        <v>221</v>
      </c>
      <c r="I33" s="364"/>
      <c r="J33" s="364"/>
      <c r="K33" s="364"/>
    </row>
    <row r="34" spans="1:11" s="355" customFormat="1" hidden="1">
      <c r="A34" s="354">
        <v>1</v>
      </c>
      <c r="B34" s="354">
        <v>2</v>
      </c>
      <c r="C34" s="354">
        <v>3</v>
      </c>
      <c r="D34" s="354">
        <v>4</v>
      </c>
      <c r="E34" s="354">
        <v>5</v>
      </c>
      <c r="F34" s="354">
        <v>6</v>
      </c>
      <c r="G34" s="354">
        <v>7</v>
      </c>
      <c r="H34" s="354">
        <v>8</v>
      </c>
    </row>
    <row r="35" spans="1:11" hidden="1">
      <c r="A35" s="344"/>
      <c r="B35" s="345"/>
      <c r="C35" s="345"/>
      <c r="D35" s="345"/>
      <c r="E35" s="345"/>
      <c r="F35" s="345"/>
      <c r="G35" s="345"/>
      <c r="H35" s="345"/>
    </row>
    <row r="36" spans="1:11" hidden="1">
      <c r="A36" s="344"/>
      <c r="B36" s="345"/>
      <c r="C36" s="345"/>
      <c r="D36" s="345"/>
      <c r="E36" s="345"/>
      <c r="F36" s="345"/>
      <c r="G36" s="345"/>
      <c r="H36" s="345"/>
    </row>
    <row r="37" spans="1:11" hidden="1">
      <c r="A37" s="344"/>
      <c r="B37" s="345"/>
      <c r="C37" s="345"/>
      <c r="D37" s="345"/>
      <c r="E37" s="345"/>
      <c r="F37" s="345"/>
      <c r="G37" s="345"/>
      <c r="H37" s="345"/>
    </row>
    <row r="38" spans="1:11" hidden="1">
      <c r="A38" s="344"/>
      <c r="B38" s="345"/>
      <c r="C38" s="345"/>
      <c r="D38" s="345"/>
      <c r="E38" s="345"/>
      <c r="F38" s="345"/>
      <c r="G38" s="345"/>
      <c r="H38" s="345"/>
    </row>
    <row r="39" spans="1:11" hidden="1">
      <c r="A39" s="344"/>
      <c r="B39" s="345"/>
      <c r="C39" s="345"/>
      <c r="D39" s="345"/>
      <c r="E39" s="345"/>
      <c r="F39" s="345"/>
      <c r="G39" s="345"/>
      <c r="H39" s="345"/>
    </row>
    <row r="40" spans="1:11" hidden="1">
      <c r="A40" s="344"/>
      <c r="B40" s="345"/>
      <c r="C40" s="345"/>
      <c r="D40" s="345"/>
      <c r="E40" s="345"/>
      <c r="F40" s="345"/>
      <c r="G40" s="345"/>
      <c r="H40" s="345"/>
    </row>
    <row r="41" spans="1:11" hidden="1">
      <c r="A41" s="344"/>
      <c r="B41" s="345"/>
      <c r="C41" s="345"/>
      <c r="D41" s="345"/>
      <c r="E41" s="345"/>
      <c r="F41" s="345"/>
      <c r="G41" s="345"/>
      <c r="H41" s="345"/>
    </row>
    <row r="42" spans="1:11" hidden="1"/>
    <row r="43" spans="1:11" ht="44.25" customHeight="1">
      <c r="A43" s="720" t="s">
        <v>222</v>
      </c>
      <c r="B43" s="720"/>
      <c r="C43" s="720"/>
      <c r="D43" s="720"/>
      <c r="E43" s="720"/>
      <c r="F43" s="720"/>
      <c r="G43" s="720"/>
      <c r="H43" s="720"/>
    </row>
    <row r="45" spans="1:11" ht="60.75">
      <c r="A45" s="363" t="s">
        <v>216</v>
      </c>
      <c r="B45" s="712" t="s">
        <v>223</v>
      </c>
      <c r="C45" s="721"/>
      <c r="D45" s="713"/>
      <c r="E45" s="353" t="s">
        <v>224</v>
      </c>
      <c r="F45" s="353" t="s">
        <v>297</v>
      </c>
      <c r="G45" s="353" t="s">
        <v>298</v>
      </c>
      <c r="H45" s="353" t="s">
        <v>398</v>
      </c>
    </row>
    <row r="46" spans="1:11">
      <c r="A46" s="354">
        <v>1</v>
      </c>
      <c r="B46" s="696">
        <v>2</v>
      </c>
      <c r="C46" s="722"/>
      <c r="D46" s="697"/>
      <c r="E46" s="354">
        <v>3</v>
      </c>
      <c r="F46" s="354">
        <v>4</v>
      </c>
      <c r="G46" s="354">
        <v>5</v>
      </c>
      <c r="H46" s="354">
        <v>6</v>
      </c>
    </row>
    <row r="47" spans="1:11" ht="30" customHeight="1">
      <c r="A47" s="344">
        <v>1</v>
      </c>
      <c r="B47" s="723" t="s">
        <v>225</v>
      </c>
      <c r="C47" s="724"/>
      <c r="D47" s="725"/>
      <c r="E47" s="341"/>
      <c r="F47" s="341">
        <f>F49</f>
        <v>949223</v>
      </c>
      <c r="G47" s="341">
        <f>G49</f>
        <v>962186</v>
      </c>
      <c r="H47" s="341">
        <f t="shared" ref="H47" si="7">H49</f>
        <v>1014559</v>
      </c>
    </row>
    <row r="48" spans="1:11" ht="21" customHeight="1">
      <c r="A48" s="344"/>
      <c r="B48" s="723" t="s">
        <v>29</v>
      </c>
      <c r="C48" s="724"/>
      <c r="D48" s="725"/>
      <c r="E48" s="341"/>
      <c r="F48" s="341"/>
      <c r="G48" s="341"/>
      <c r="H48" s="341"/>
    </row>
    <row r="49" spans="1:11" ht="21" customHeight="1">
      <c r="A49" s="365"/>
      <c r="B49" s="723" t="s">
        <v>226</v>
      </c>
      <c r="C49" s="724"/>
      <c r="D49" s="725"/>
      <c r="E49" s="341">
        <f>I29+11089</f>
        <v>4314648</v>
      </c>
      <c r="F49" s="341">
        <f>ROUND(E49*0.22,0)</f>
        <v>949223</v>
      </c>
      <c r="G49" s="341">
        <f>ROUND((J29)*0.22,0)</f>
        <v>962186</v>
      </c>
      <c r="H49" s="341">
        <f>ROUND((K29)*0.22,0)</f>
        <v>1014559</v>
      </c>
    </row>
    <row r="50" spans="1:11" ht="27.75" customHeight="1">
      <c r="A50" s="344">
        <v>2</v>
      </c>
      <c r="B50" s="723" t="s">
        <v>227</v>
      </c>
      <c r="C50" s="724"/>
      <c r="D50" s="725"/>
      <c r="E50" s="341"/>
      <c r="F50" s="341">
        <f>F51+F52</f>
        <v>133754</v>
      </c>
      <c r="G50" s="341">
        <f>G51+G52</f>
        <v>135581</v>
      </c>
      <c r="H50" s="341">
        <f t="shared" ref="H50" si="8">H51+H52</f>
        <v>142960</v>
      </c>
    </row>
    <row r="51" spans="1:11" ht="42" customHeight="1">
      <c r="A51" s="344"/>
      <c r="B51" s="723" t="s">
        <v>228</v>
      </c>
      <c r="C51" s="724"/>
      <c r="D51" s="725"/>
      <c r="E51" s="341">
        <f>E49</f>
        <v>4314648</v>
      </c>
      <c r="F51" s="341">
        <f>ROUND(E51*0.029,0)</f>
        <v>125125</v>
      </c>
      <c r="G51" s="341">
        <f>ROUND((J29)*0.029,0)</f>
        <v>126834</v>
      </c>
      <c r="H51" s="341">
        <f>ROUND((K29)*0.029,0)</f>
        <v>133737</v>
      </c>
    </row>
    <row r="52" spans="1:11" ht="39" customHeight="1">
      <c r="A52" s="344"/>
      <c r="B52" s="723" t="s">
        <v>229</v>
      </c>
      <c r="C52" s="724"/>
      <c r="D52" s="725"/>
      <c r="E52" s="341">
        <f>E51</f>
        <v>4314648</v>
      </c>
      <c r="F52" s="341">
        <f>ROUND(E52*0.002,0)</f>
        <v>8629</v>
      </c>
      <c r="G52" s="341">
        <f>ROUND((J29)*0.002,0)</f>
        <v>8747</v>
      </c>
      <c r="H52" s="341">
        <f>ROUND((K29)*0.002,0)</f>
        <v>9223</v>
      </c>
    </row>
    <row r="53" spans="1:11" ht="35.25" customHeight="1">
      <c r="A53" s="344">
        <v>3</v>
      </c>
      <c r="B53" s="723" t="s">
        <v>230</v>
      </c>
      <c r="C53" s="724"/>
      <c r="D53" s="725"/>
      <c r="E53" s="341">
        <f>E52</f>
        <v>4314648</v>
      </c>
      <c r="F53" s="341">
        <f>ROUND(E53*0.051,0)</f>
        <v>220047</v>
      </c>
      <c r="G53" s="341">
        <f>ROUND((J29)*0.051,0)</f>
        <v>223052</v>
      </c>
      <c r="H53" s="341">
        <f>ROUND((K29)*0.051,0)</f>
        <v>235193</v>
      </c>
    </row>
    <row r="54" spans="1:11" s="361" customFormat="1">
      <c r="A54" s="358"/>
      <c r="B54" s="726" t="s">
        <v>214</v>
      </c>
      <c r="C54" s="726"/>
      <c r="D54" s="726"/>
      <c r="E54" s="360"/>
      <c r="F54" s="360">
        <f>F47+F50+F53</f>
        <v>1303024</v>
      </c>
      <c r="G54" s="360">
        <f>G47+G50+G53-1</f>
        <v>1320818</v>
      </c>
      <c r="H54" s="360">
        <f>H47+H50+H53</f>
        <v>1392712</v>
      </c>
      <c r="I54" s="366"/>
      <c r="J54" s="366"/>
      <c r="K54" s="366"/>
    </row>
    <row r="56" spans="1:11" s="362" customFormat="1" ht="14.25">
      <c r="A56" s="362" t="s">
        <v>231</v>
      </c>
      <c r="B56" s="351"/>
      <c r="C56" s="351"/>
      <c r="D56" s="351"/>
      <c r="E56" s="351"/>
      <c r="F56" s="351"/>
      <c r="G56" s="351"/>
      <c r="H56" s="351"/>
      <c r="I56" s="351"/>
      <c r="J56" s="351"/>
      <c r="K56" s="351"/>
    </row>
    <row r="58" spans="1:11" ht="48.75" customHeight="1">
      <c r="A58" s="363" t="s">
        <v>216</v>
      </c>
      <c r="B58" s="712" t="s">
        <v>0</v>
      </c>
      <c r="C58" s="713"/>
      <c r="D58" s="353" t="s">
        <v>232</v>
      </c>
      <c r="E58" s="353" t="s">
        <v>233</v>
      </c>
      <c r="F58" s="353" t="s">
        <v>299</v>
      </c>
      <c r="G58" s="353" t="s">
        <v>300</v>
      </c>
      <c r="H58" s="353" t="s">
        <v>399</v>
      </c>
    </row>
    <row r="59" spans="1:11">
      <c r="A59" s="354">
        <v>1</v>
      </c>
      <c r="B59" s="696">
        <v>2</v>
      </c>
      <c r="C59" s="697"/>
      <c r="D59" s="354">
        <v>3</v>
      </c>
      <c r="E59" s="354">
        <v>4</v>
      </c>
      <c r="F59" s="354">
        <v>5</v>
      </c>
      <c r="G59" s="354">
        <v>6</v>
      </c>
      <c r="H59" s="354">
        <v>7</v>
      </c>
    </row>
    <row r="60" spans="1:11">
      <c r="A60" s="344">
        <v>1</v>
      </c>
      <c r="B60" s="696" t="s">
        <v>306</v>
      </c>
      <c r="C60" s="697"/>
      <c r="D60" s="345">
        <v>50</v>
      </c>
      <c r="E60" s="345">
        <v>36</v>
      </c>
      <c r="F60" s="341">
        <f>D60*E60</f>
        <v>1800</v>
      </c>
      <c r="G60" s="341">
        <f>F60</f>
        <v>1800</v>
      </c>
      <c r="H60" s="341">
        <v>0</v>
      </c>
    </row>
    <row r="61" spans="1:11">
      <c r="A61" s="344">
        <v>2</v>
      </c>
      <c r="B61" s="696" t="s">
        <v>344</v>
      </c>
      <c r="C61" s="697"/>
      <c r="D61" s="345">
        <v>11087</v>
      </c>
      <c r="E61" s="345">
        <v>1</v>
      </c>
      <c r="F61" s="341">
        <f t="shared" ref="F61:F65" si="9">D61*E61</f>
        <v>11087</v>
      </c>
      <c r="G61" s="341">
        <v>0</v>
      </c>
      <c r="H61" s="341">
        <v>0</v>
      </c>
    </row>
    <row r="62" spans="1:11">
      <c r="A62" s="344"/>
      <c r="B62" s="696"/>
      <c r="C62" s="697"/>
      <c r="D62" s="345"/>
      <c r="E62" s="345"/>
      <c r="F62" s="341">
        <f t="shared" si="9"/>
        <v>0</v>
      </c>
      <c r="G62" s="341">
        <f t="shared" ref="G62:H65" si="10">F62</f>
        <v>0</v>
      </c>
      <c r="H62" s="341">
        <f t="shared" si="10"/>
        <v>0</v>
      </c>
    </row>
    <row r="63" spans="1:11" hidden="1">
      <c r="A63" s="344"/>
      <c r="B63" s="696"/>
      <c r="C63" s="697"/>
      <c r="D63" s="345"/>
      <c r="E63" s="345"/>
      <c r="F63" s="341">
        <f t="shared" si="9"/>
        <v>0</v>
      </c>
      <c r="G63" s="341">
        <f t="shared" si="10"/>
        <v>0</v>
      </c>
      <c r="H63" s="341">
        <f t="shared" si="10"/>
        <v>0</v>
      </c>
    </row>
    <row r="64" spans="1:11" hidden="1">
      <c r="A64" s="344"/>
      <c r="B64" s="696"/>
      <c r="C64" s="697"/>
      <c r="D64" s="345"/>
      <c r="E64" s="345"/>
      <c r="F64" s="341">
        <f t="shared" si="9"/>
        <v>0</v>
      </c>
      <c r="G64" s="341">
        <f t="shared" si="10"/>
        <v>0</v>
      </c>
      <c r="H64" s="341">
        <f t="shared" si="10"/>
        <v>0</v>
      </c>
    </row>
    <row r="65" spans="1:11" hidden="1">
      <c r="A65" s="344"/>
      <c r="B65" s="696"/>
      <c r="C65" s="697"/>
      <c r="D65" s="345"/>
      <c r="E65" s="345"/>
      <c r="F65" s="341">
        <f t="shared" si="9"/>
        <v>0</v>
      </c>
      <c r="G65" s="341">
        <f t="shared" si="10"/>
        <v>0</v>
      </c>
      <c r="H65" s="341">
        <f t="shared" si="10"/>
        <v>0</v>
      </c>
    </row>
    <row r="66" spans="1:11" s="361" customFormat="1">
      <c r="A66" s="358"/>
      <c r="B66" s="702" t="s">
        <v>214</v>
      </c>
      <c r="C66" s="703"/>
      <c r="D66" s="359"/>
      <c r="E66" s="359"/>
      <c r="F66" s="360">
        <f>SUM(F60:F65)</f>
        <v>12887</v>
      </c>
      <c r="G66" s="360">
        <f t="shared" ref="G66:H66" si="11">SUM(G60:G65)</f>
        <v>1800</v>
      </c>
      <c r="H66" s="360">
        <f t="shared" si="11"/>
        <v>0</v>
      </c>
      <c r="I66" s="366"/>
      <c r="J66" s="366"/>
      <c r="K66" s="366"/>
    </row>
    <row r="68" spans="1:11" s="362" customFormat="1" ht="14.25">
      <c r="A68" s="362" t="s">
        <v>234</v>
      </c>
      <c r="B68" s="351"/>
      <c r="C68" s="351"/>
      <c r="D68" s="351"/>
      <c r="E68" s="351"/>
      <c r="F68" s="351"/>
      <c r="G68" s="351"/>
      <c r="H68" s="351"/>
      <c r="I68" s="351"/>
      <c r="J68" s="351"/>
      <c r="K68" s="351"/>
    </row>
    <row r="70" spans="1:11" ht="72.75">
      <c r="A70" s="363" t="s">
        <v>216</v>
      </c>
      <c r="B70" s="712" t="s">
        <v>235</v>
      </c>
      <c r="C70" s="713"/>
      <c r="D70" s="353" t="s">
        <v>236</v>
      </c>
      <c r="E70" s="353" t="s">
        <v>237</v>
      </c>
      <c r="F70" s="353" t="s">
        <v>400</v>
      </c>
      <c r="G70" s="353" t="s">
        <v>401</v>
      </c>
      <c r="H70" s="353" t="s">
        <v>402</v>
      </c>
    </row>
    <row r="71" spans="1:11">
      <c r="A71" s="354">
        <v>1</v>
      </c>
      <c r="B71" s="696">
        <v>2</v>
      </c>
      <c r="C71" s="697"/>
      <c r="D71" s="354">
        <v>3</v>
      </c>
      <c r="E71" s="354">
        <v>4</v>
      </c>
      <c r="F71" s="354">
        <v>5</v>
      </c>
      <c r="G71" s="354">
        <v>6</v>
      </c>
      <c r="H71" s="354">
        <v>7</v>
      </c>
    </row>
    <row r="72" spans="1:11">
      <c r="A72" s="344">
        <v>1</v>
      </c>
      <c r="B72" s="698" t="s">
        <v>570</v>
      </c>
      <c r="C72" s="699"/>
      <c r="D72" s="345">
        <v>48583794.039999999</v>
      </c>
      <c r="E72" s="367">
        <v>1.4999999999999999E-2</v>
      </c>
      <c r="F72" s="341">
        <f>ROUND(D72*E72,0)*0.97</f>
        <v>706894.29</v>
      </c>
      <c r="G72" s="341">
        <f t="shared" ref="G72:H74" si="12">F72</f>
        <v>706894.29</v>
      </c>
      <c r="H72" s="341">
        <f t="shared" si="12"/>
        <v>706894.29</v>
      </c>
    </row>
    <row r="73" spans="1:11">
      <c r="A73" s="344"/>
      <c r="B73" s="708" t="s">
        <v>572</v>
      </c>
      <c r="C73" s="727"/>
      <c r="D73" s="345"/>
      <c r="E73" s="367"/>
      <c r="F73" s="341">
        <f>ROUND(D73*E73,0)*0.97</f>
        <v>0</v>
      </c>
      <c r="G73" s="341">
        <f t="shared" si="12"/>
        <v>0</v>
      </c>
      <c r="H73" s="341">
        <f t="shared" si="12"/>
        <v>0</v>
      </c>
    </row>
    <row r="74" spans="1:11">
      <c r="A74" s="344">
        <v>2</v>
      </c>
      <c r="B74" s="698" t="s">
        <v>571</v>
      </c>
      <c r="C74" s="699"/>
      <c r="D74" s="345">
        <v>64476136.359999999</v>
      </c>
      <c r="E74" s="367">
        <v>2.1999999999999999E-2</v>
      </c>
      <c r="F74" s="341">
        <f>ROUND(D74*E74,0)*0.97-0.04</f>
        <v>1375920.71</v>
      </c>
      <c r="G74" s="341">
        <f t="shared" si="12"/>
        <v>1375920.71</v>
      </c>
      <c r="H74" s="341">
        <f t="shared" si="12"/>
        <v>1375920.71</v>
      </c>
    </row>
    <row r="75" spans="1:11">
      <c r="A75" s="344"/>
      <c r="B75" s="698" t="s">
        <v>573</v>
      </c>
      <c r="C75" s="699"/>
      <c r="D75" s="345"/>
      <c r="E75" s="345"/>
      <c r="F75" s="341"/>
      <c r="G75" s="341"/>
      <c r="H75" s="341"/>
    </row>
    <row r="76" spans="1:11">
      <c r="A76" s="344"/>
      <c r="B76" s="696"/>
      <c r="C76" s="697"/>
      <c r="D76" s="345"/>
      <c r="E76" s="345"/>
      <c r="F76" s="341"/>
      <c r="G76" s="341"/>
      <c r="H76" s="341"/>
    </row>
    <row r="77" spans="1:11">
      <c r="A77" s="344"/>
      <c r="B77" s="696"/>
      <c r="C77" s="697"/>
      <c r="D77" s="345"/>
      <c r="E77" s="345"/>
      <c r="F77" s="341"/>
      <c r="G77" s="341"/>
      <c r="H77" s="341"/>
    </row>
    <row r="78" spans="1:11">
      <c r="A78" s="344"/>
      <c r="B78" s="696"/>
      <c r="C78" s="697"/>
      <c r="D78" s="345"/>
      <c r="E78" s="345"/>
      <c r="F78" s="341"/>
      <c r="G78" s="341"/>
      <c r="H78" s="341"/>
    </row>
    <row r="79" spans="1:11" s="361" customFormat="1">
      <c r="A79" s="358"/>
      <c r="B79" s="702" t="s">
        <v>214</v>
      </c>
      <c r="C79" s="703"/>
      <c r="D79" s="359"/>
      <c r="E79" s="359"/>
      <c r="F79" s="360">
        <f>SUM(F72:F78)</f>
        <v>2082815</v>
      </c>
      <c r="G79" s="360">
        <f t="shared" ref="G79:H79" si="13">SUM(G72:G78)</f>
        <v>2082815</v>
      </c>
      <c r="H79" s="360">
        <f t="shared" si="13"/>
        <v>2082815</v>
      </c>
      <c r="I79" s="366"/>
      <c r="J79" s="366"/>
      <c r="K79" s="366"/>
    </row>
    <row r="81" spans="1:11" ht="28.5" hidden="1" customHeight="1">
      <c r="A81" s="728" t="s">
        <v>238</v>
      </c>
      <c r="B81" s="728"/>
      <c r="C81" s="728"/>
      <c r="D81" s="728"/>
      <c r="E81" s="728"/>
      <c r="F81" s="728"/>
      <c r="G81" s="728"/>
      <c r="H81" s="728"/>
    </row>
    <row r="82" spans="1:11" ht="48.75" hidden="1">
      <c r="A82" s="363" t="s">
        <v>216</v>
      </c>
      <c r="B82" s="712" t="s">
        <v>0</v>
      </c>
      <c r="C82" s="713"/>
      <c r="D82" s="353" t="s">
        <v>239</v>
      </c>
      <c r="E82" s="353" t="s">
        <v>233</v>
      </c>
      <c r="F82" s="353" t="s">
        <v>240</v>
      </c>
      <c r="G82" s="353" t="s">
        <v>240</v>
      </c>
      <c r="H82" s="353" t="s">
        <v>240</v>
      </c>
    </row>
    <row r="83" spans="1:11" ht="39.75" hidden="1" customHeight="1">
      <c r="A83" s="354">
        <v>1</v>
      </c>
      <c r="B83" s="696">
        <v>2</v>
      </c>
      <c r="C83" s="697"/>
      <c r="D83" s="354">
        <v>3</v>
      </c>
      <c r="E83" s="354">
        <v>4</v>
      </c>
      <c r="F83" s="354">
        <v>5</v>
      </c>
      <c r="G83" s="354">
        <v>6</v>
      </c>
      <c r="H83" s="354">
        <v>7</v>
      </c>
    </row>
    <row r="84" spans="1:11" hidden="1">
      <c r="A84" s="344"/>
      <c r="B84" s="696"/>
      <c r="C84" s="697"/>
      <c r="D84" s="345"/>
      <c r="E84" s="345"/>
      <c r="F84" s="345"/>
      <c r="G84" s="345"/>
      <c r="H84" s="345"/>
    </row>
    <row r="85" spans="1:11" hidden="1">
      <c r="A85" s="344"/>
      <c r="B85" s="696"/>
      <c r="C85" s="697"/>
      <c r="D85" s="345"/>
      <c r="E85" s="345"/>
      <c r="F85" s="345"/>
      <c r="G85" s="345"/>
      <c r="H85" s="345"/>
    </row>
    <row r="86" spans="1:11" hidden="1">
      <c r="A86" s="344"/>
      <c r="B86" s="696"/>
      <c r="C86" s="697"/>
      <c r="D86" s="345"/>
      <c r="E86" s="345"/>
      <c r="F86" s="345"/>
      <c r="G86" s="345"/>
      <c r="H86" s="345"/>
    </row>
    <row r="87" spans="1:11" hidden="1">
      <c r="A87" s="344"/>
      <c r="B87" s="696"/>
      <c r="C87" s="697"/>
      <c r="D87" s="345"/>
      <c r="E87" s="345"/>
      <c r="F87" s="345"/>
      <c r="G87" s="345"/>
      <c r="H87" s="345"/>
    </row>
    <row r="88" spans="1:11" hidden="1">
      <c r="A88" s="344"/>
      <c r="B88" s="696"/>
      <c r="C88" s="697"/>
      <c r="D88" s="345"/>
      <c r="E88" s="345"/>
      <c r="F88" s="345"/>
      <c r="G88" s="345"/>
      <c r="H88" s="345"/>
    </row>
    <row r="89" spans="1:11" hidden="1">
      <c r="A89" s="344"/>
      <c r="B89" s="696"/>
      <c r="C89" s="697"/>
      <c r="D89" s="345"/>
      <c r="E89" s="345"/>
      <c r="F89" s="345"/>
      <c r="G89" s="345"/>
      <c r="H89" s="345"/>
    </row>
    <row r="90" spans="1:11" hidden="1">
      <c r="A90" s="344"/>
      <c r="B90" s="696" t="s">
        <v>214</v>
      </c>
      <c r="C90" s="697"/>
      <c r="D90" s="345"/>
      <c r="E90" s="345"/>
      <c r="F90" s="345"/>
      <c r="G90" s="345"/>
      <c r="H90" s="345"/>
    </row>
    <row r="91" spans="1:11" hidden="1"/>
    <row r="92" spans="1:11" s="362" customFormat="1" ht="14.25">
      <c r="A92" s="362" t="s">
        <v>241</v>
      </c>
      <c r="B92" s="351"/>
      <c r="C92" s="351"/>
      <c r="D92" s="351"/>
      <c r="E92" s="351"/>
      <c r="F92" s="351"/>
      <c r="G92" s="351"/>
      <c r="H92" s="351"/>
      <c r="I92" s="351"/>
      <c r="J92" s="351"/>
      <c r="K92" s="351"/>
    </row>
    <row r="93" spans="1:11" s="362" customFormat="1" ht="14.25" customHeight="1">
      <c r="A93" s="362" t="s">
        <v>242</v>
      </c>
      <c r="B93" s="351"/>
      <c r="C93" s="351"/>
      <c r="D93" s="351"/>
      <c r="E93" s="351"/>
      <c r="F93" s="351"/>
      <c r="G93" s="351"/>
      <c r="H93" s="351"/>
      <c r="I93" s="351"/>
      <c r="J93" s="351"/>
      <c r="K93" s="351"/>
    </row>
    <row r="94" spans="1:11" ht="14.25" customHeight="1"/>
    <row r="95" spans="1:11" ht="72.75">
      <c r="A95" s="363" t="s">
        <v>216</v>
      </c>
      <c r="B95" s="712" t="s">
        <v>0</v>
      </c>
      <c r="C95" s="713"/>
      <c r="D95" s="353" t="s">
        <v>603</v>
      </c>
      <c r="E95" s="353" t="s">
        <v>244</v>
      </c>
      <c r="F95" s="353" t="s">
        <v>245</v>
      </c>
      <c r="G95" s="353" t="s">
        <v>299</v>
      </c>
      <c r="H95" s="353" t="s">
        <v>300</v>
      </c>
      <c r="I95" s="353" t="s">
        <v>399</v>
      </c>
    </row>
    <row r="96" spans="1:11">
      <c r="A96" s="354">
        <v>1</v>
      </c>
      <c r="B96" s="696">
        <v>2</v>
      </c>
      <c r="C96" s="697"/>
      <c r="D96" s="354">
        <v>3</v>
      </c>
      <c r="E96" s="354">
        <v>4</v>
      </c>
      <c r="F96" s="354">
        <v>5</v>
      </c>
      <c r="G96" s="354">
        <v>6</v>
      </c>
      <c r="H96" s="354">
        <v>7</v>
      </c>
      <c r="I96" s="354">
        <v>8</v>
      </c>
    </row>
    <row r="97" spans="1:11">
      <c r="A97" s="344"/>
      <c r="B97" s="698"/>
      <c r="C97" s="699"/>
      <c r="D97" s="345"/>
      <c r="E97" s="345"/>
      <c r="F97" s="345"/>
      <c r="G97" s="341"/>
      <c r="H97" s="341"/>
      <c r="I97" s="341"/>
    </row>
    <row r="98" spans="1:11">
      <c r="A98" s="344"/>
      <c r="B98" s="698" t="s">
        <v>307</v>
      </c>
      <c r="C98" s="699"/>
      <c r="D98" s="345">
        <v>2</v>
      </c>
      <c r="E98" s="345">
        <v>12</v>
      </c>
      <c r="F98" s="345">
        <v>252</v>
      </c>
      <c r="G98" s="341">
        <f>D98*E98*F98</f>
        <v>6048</v>
      </c>
      <c r="H98" s="341">
        <f>G98</f>
        <v>6048</v>
      </c>
      <c r="I98" s="341">
        <f>H98</f>
        <v>6048</v>
      </c>
    </row>
    <row r="99" spans="1:11">
      <c r="A99" s="344"/>
      <c r="B99" s="368" t="s">
        <v>308</v>
      </c>
      <c r="C99" s="369"/>
      <c r="D99" s="345">
        <v>351.5</v>
      </c>
      <c r="E99" s="345">
        <v>12</v>
      </c>
      <c r="F99" s="345">
        <v>0.65</v>
      </c>
      <c r="G99" s="341">
        <f>D99*E99*F99-0.1</f>
        <v>2741.6000000000004</v>
      </c>
      <c r="H99" s="341">
        <f t="shared" ref="H99:H100" si="14">G99</f>
        <v>2741.6000000000004</v>
      </c>
      <c r="I99" s="341">
        <f>H99</f>
        <v>2741.6000000000004</v>
      </c>
    </row>
    <row r="100" spans="1:11">
      <c r="A100" s="344"/>
      <c r="B100" s="368" t="s">
        <v>309</v>
      </c>
      <c r="C100" s="369"/>
      <c r="D100" s="345">
        <v>1</v>
      </c>
      <c r="E100" s="345">
        <v>12</v>
      </c>
      <c r="F100" s="345">
        <v>1396.2</v>
      </c>
      <c r="G100" s="341">
        <f t="shared" ref="G100" si="15">D100*E100*F100</f>
        <v>16754.400000000001</v>
      </c>
      <c r="H100" s="341">
        <f t="shared" si="14"/>
        <v>16754.400000000001</v>
      </c>
      <c r="I100" s="341">
        <f>H100</f>
        <v>16754.400000000001</v>
      </c>
    </row>
    <row r="101" spans="1:11">
      <c r="A101" s="344"/>
      <c r="B101" s="696"/>
      <c r="C101" s="697"/>
      <c r="D101" s="345"/>
      <c r="E101" s="345"/>
      <c r="F101" s="345"/>
      <c r="G101" s="341"/>
      <c r="H101" s="341"/>
      <c r="I101" s="341"/>
    </row>
    <row r="102" spans="1:11">
      <c r="A102" s="344"/>
      <c r="B102" s="696"/>
      <c r="C102" s="697"/>
      <c r="D102" s="345"/>
      <c r="E102" s="345"/>
      <c r="F102" s="345"/>
      <c r="G102" s="341"/>
      <c r="H102" s="341"/>
      <c r="I102" s="341"/>
    </row>
    <row r="103" spans="1:11" s="361" customFormat="1">
      <c r="A103" s="358"/>
      <c r="B103" s="702" t="s">
        <v>214</v>
      </c>
      <c r="C103" s="703"/>
      <c r="D103" s="359"/>
      <c r="E103" s="359"/>
      <c r="F103" s="359"/>
      <c r="G103" s="360">
        <f>ROUND(SUM(G97:G102),0)</f>
        <v>25544</v>
      </c>
      <c r="H103" s="360">
        <f t="shared" ref="H103:I103" si="16">ROUND(SUM(H97:H102),0)</f>
        <v>25544</v>
      </c>
      <c r="I103" s="360">
        <f t="shared" si="16"/>
        <v>25544</v>
      </c>
      <c r="J103" s="366"/>
      <c r="K103" s="366"/>
    </row>
    <row r="104" spans="1:11" s="362" customFormat="1" ht="14.25">
      <c r="A104" s="362" t="s">
        <v>249</v>
      </c>
      <c r="B104" s="351"/>
      <c r="C104" s="351"/>
      <c r="D104" s="351"/>
      <c r="E104" s="351"/>
      <c r="F104" s="351"/>
      <c r="G104" s="351"/>
      <c r="H104" s="351"/>
      <c r="I104" s="351"/>
      <c r="J104" s="351"/>
      <c r="K104" s="351"/>
    </row>
    <row r="106" spans="1:11" ht="36.75">
      <c r="A106" s="363" t="s">
        <v>216</v>
      </c>
      <c r="B106" s="712" t="s">
        <v>0</v>
      </c>
      <c r="C106" s="713"/>
      <c r="D106" s="353" t="s">
        <v>250</v>
      </c>
      <c r="E106" s="353" t="s">
        <v>251</v>
      </c>
      <c r="F106" s="353" t="s">
        <v>252</v>
      </c>
      <c r="G106" s="353" t="s">
        <v>299</v>
      </c>
      <c r="H106" s="353" t="s">
        <v>300</v>
      </c>
      <c r="I106" s="353" t="s">
        <v>399</v>
      </c>
    </row>
    <row r="107" spans="1:11">
      <c r="A107" s="354">
        <v>1</v>
      </c>
      <c r="B107" s="696">
        <v>2</v>
      </c>
      <c r="C107" s="697"/>
      <c r="D107" s="354">
        <v>3</v>
      </c>
      <c r="E107" s="354">
        <v>4</v>
      </c>
      <c r="F107" s="354">
        <v>5</v>
      </c>
      <c r="G107" s="354">
        <v>6</v>
      </c>
      <c r="H107" s="354">
        <v>7</v>
      </c>
      <c r="I107" s="354">
        <v>8</v>
      </c>
    </row>
    <row r="108" spans="1:11">
      <c r="A108" s="344"/>
      <c r="B108" s="698" t="s">
        <v>459</v>
      </c>
      <c r="C108" s="699"/>
      <c r="D108" s="345"/>
      <c r="E108" s="345"/>
      <c r="F108" s="345"/>
      <c r="G108" s="341">
        <f>D108*E108*F108</f>
        <v>0</v>
      </c>
      <c r="H108" s="345"/>
      <c r="I108" s="345"/>
    </row>
    <row r="109" spans="1:11">
      <c r="A109" s="344"/>
      <c r="B109" s="696"/>
      <c r="C109" s="697"/>
      <c r="D109" s="345">
        <v>344.52</v>
      </c>
      <c r="E109" s="341">
        <v>482.43</v>
      </c>
      <c r="F109" s="345">
        <v>1</v>
      </c>
      <c r="G109" s="341">
        <f>D109*E109*F109-0.78</f>
        <v>166206.0036</v>
      </c>
      <c r="H109" s="341">
        <f t="shared" ref="H109:I116" si="17">G109</f>
        <v>166206.0036</v>
      </c>
      <c r="I109" s="341">
        <f t="shared" si="17"/>
        <v>166206.0036</v>
      </c>
    </row>
    <row r="110" spans="1:11">
      <c r="A110" s="344"/>
      <c r="B110" s="698" t="s">
        <v>462</v>
      </c>
      <c r="C110" s="699"/>
      <c r="D110" s="345"/>
      <c r="E110" s="341"/>
      <c r="F110" s="345"/>
      <c r="G110" s="341">
        <f t="shared" ref="G110:G115" si="18">D110*E110*F110</f>
        <v>0</v>
      </c>
      <c r="H110" s="341">
        <f t="shared" si="17"/>
        <v>0</v>
      </c>
      <c r="I110" s="341">
        <f t="shared" si="17"/>
        <v>0</v>
      </c>
    </row>
    <row r="111" spans="1:11">
      <c r="A111" s="344"/>
      <c r="B111" s="696"/>
      <c r="C111" s="697"/>
      <c r="D111" s="345"/>
      <c r="E111" s="341"/>
      <c r="F111" s="345"/>
      <c r="G111" s="341">
        <f t="shared" si="18"/>
        <v>0</v>
      </c>
      <c r="H111" s="341">
        <f t="shared" si="17"/>
        <v>0</v>
      </c>
      <c r="I111" s="341">
        <f t="shared" si="17"/>
        <v>0</v>
      </c>
    </row>
    <row r="112" spans="1:11">
      <c r="A112" s="344"/>
      <c r="B112" s="698" t="s">
        <v>463</v>
      </c>
      <c r="C112" s="699"/>
      <c r="D112" s="345">
        <v>3990</v>
      </c>
      <c r="E112" s="341">
        <v>26.34</v>
      </c>
      <c r="F112" s="345">
        <v>1</v>
      </c>
      <c r="G112" s="341">
        <f t="shared" si="18"/>
        <v>105096.6</v>
      </c>
      <c r="H112" s="341">
        <f t="shared" si="17"/>
        <v>105096.6</v>
      </c>
      <c r="I112" s="341">
        <f t="shared" si="17"/>
        <v>105096.6</v>
      </c>
    </row>
    <row r="113" spans="1:11">
      <c r="A113" s="344"/>
      <c r="B113" s="696"/>
      <c r="C113" s="697"/>
      <c r="D113" s="345">
        <v>2619</v>
      </c>
      <c r="E113" s="341">
        <v>26.99</v>
      </c>
      <c r="F113" s="345">
        <v>1</v>
      </c>
      <c r="G113" s="341">
        <f>D113*E113*F113+0.01</f>
        <v>70686.819999999992</v>
      </c>
      <c r="H113" s="341">
        <f t="shared" si="17"/>
        <v>70686.819999999992</v>
      </c>
      <c r="I113" s="341">
        <f t="shared" si="17"/>
        <v>70686.819999999992</v>
      </c>
    </row>
    <row r="114" spans="1:11">
      <c r="A114" s="344"/>
      <c r="B114" s="698" t="s">
        <v>464</v>
      </c>
      <c r="C114" s="699"/>
      <c r="D114" s="345">
        <v>5265.5780000000004</v>
      </c>
      <c r="E114" s="341">
        <v>17.32</v>
      </c>
      <c r="F114" s="345">
        <v>1</v>
      </c>
      <c r="G114" s="341">
        <f t="shared" si="18"/>
        <v>91199.810960000003</v>
      </c>
      <c r="H114" s="341">
        <f t="shared" si="17"/>
        <v>91199.810960000003</v>
      </c>
      <c r="I114" s="341">
        <f t="shared" si="17"/>
        <v>91199.810960000003</v>
      </c>
    </row>
    <row r="115" spans="1:11">
      <c r="A115" s="344"/>
      <c r="B115" s="696"/>
      <c r="C115" s="697"/>
      <c r="D115" s="345">
        <v>3404.4119999999998</v>
      </c>
      <c r="E115" s="341">
        <v>17.75</v>
      </c>
      <c r="F115" s="345">
        <v>1</v>
      </c>
      <c r="G115" s="341">
        <f t="shared" si="18"/>
        <v>60428.312999999995</v>
      </c>
      <c r="H115" s="341">
        <f t="shared" si="17"/>
        <v>60428.312999999995</v>
      </c>
      <c r="I115" s="341">
        <f t="shared" si="17"/>
        <v>60428.312999999995</v>
      </c>
    </row>
    <row r="116" spans="1:11">
      <c r="A116" s="344"/>
      <c r="B116" s="698" t="s">
        <v>574</v>
      </c>
      <c r="C116" s="699"/>
      <c r="D116" s="345"/>
      <c r="E116" s="341"/>
      <c r="F116" s="345"/>
      <c r="G116" s="341">
        <f t="shared" ref="G116" si="19">D116*E116*F116</f>
        <v>0</v>
      </c>
      <c r="H116" s="341">
        <f t="shared" si="17"/>
        <v>0</v>
      </c>
      <c r="I116" s="341">
        <f t="shared" si="17"/>
        <v>0</v>
      </c>
    </row>
    <row r="117" spans="1:11">
      <c r="A117" s="344"/>
      <c r="B117" s="696"/>
      <c r="C117" s="697"/>
      <c r="D117" s="345">
        <v>86.007999999999996</v>
      </c>
      <c r="E117" s="341">
        <v>1821.88</v>
      </c>
      <c r="F117" s="345">
        <v>1</v>
      </c>
      <c r="G117" s="341">
        <f>D117*E117*F117</f>
        <v>156696.25503999999</v>
      </c>
      <c r="H117" s="341">
        <f>G117+15712</f>
        <v>172408.25503999999</v>
      </c>
      <c r="I117" s="341">
        <v>201701.28</v>
      </c>
    </row>
    <row r="118" spans="1:11">
      <c r="A118" s="344"/>
      <c r="B118" s="696"/>
      <c r="C118" s="697"/>
      <c r="D118" s="345">
        <f>64.743+24.064</f>
        <v>88.806999999999988</v>
      </c>
      <c r="E118" s="341">
        <v>1859.24</v>
      </c>
      <c r="F118" s="345">
        <v>1</v>
      </c>
      <c r="G118" s="341">
        <f>D118*E118*F118</f>
        <v>165113.52667999998</v>
      </c>
      <c r="H118" s="341">
        <f>G118+15712</f>
        <v>180825.52667999998</v>
      </c>
      <c r="I118" s="341">
        <f>H118</f>
        <v>180825.52667999998</v>
      </c>
    </row>
    <row r="119" spans="1:11">
      <c r="A119" s="344"/>
      <c r="B119" s="696"/>
      <c r="C119" s="697"/>
      <c r="D119" s="345">
        <v>1062.2339999999999</v>
      </c>
      <c r="E119" s="341">
        <v>26.34</v>
      </c>
      <c r="F119" s="345">
        <v>1</v>
      </c>
      <c r="G119" s="341">
        <f>D119*E119*F119</f>
        <v>27979.243559999999</v>
      </c>
      <c r="H119" s="341">
        <f>G119</f>
        <v>27979.243559999999</v>
      </c>
      <c r="I119" s="341">
        <f>H119</f>
        <v>27979.243559999999</v>
      </c>
    </row>
    <row r="120" spans="1:11">
      <c r="A120" s="344"/>
      <c r="B120" s="696"/>
      <c r="C120" s="697"/>
      <c r="D120" s="345">
        <v>998.755</v>
      </c>
      <c r="E120" s="341">
        <v>26.99</v>
      </c>
      <c r="F120" s="345">
        <v>1</v>
      </c>
      <c r="G120" s="341">
        <f>D120*E120*F120</f>
        <v>26956.397449999997</v>
      </c>
      <c r="H120" s="341">
        <f>G120</f>
        <v>26956.397449999997</v>
      </c>
      <c r="I120" s="341">
        <f>H120</f>
        <v>26956.397449999997</v>
      </c>
    </row>
    <row r="121" spans="1:11" s="361" customFormat="1">
      <c r="A121" s="358"/>
      <c r="B121" s="702" t="s">
        <v>575</v>
      </c>
      <c r="C121" s="703"/>
      <c r="D121" s="359"/>
      <c r="E121" s="359"/>
      <c r="F121" s="359"/>
      <c r="G121" s="360">
        <f>SUM(G109:G120)+0.03</f>
        <v>870363.00029</v>
      </c>
      <c r="H121" s="360">
        <f t="shared" ref="H121" si="20">SUM(H109:H120)+0.03</f>
        <v>901787.00029</v>
      </c>
      <c r="I121" s="360">
        <f>SUM(I109:I120)</f>
        <v>931079.99525000004</v>
      </c>
      <c r="J121" s="366"/>
      <c r="K121" s="366"/>
    </row>
    <row r="122" spans="1:11">
      <c r="A122" s="344"/>
      <c r="B122" s="698" t="s">
        <v>460</v>
      </c>
      <c r="C122" s="699"/>
      <c r="D122" s="345"/>
      <c r="E122" s="341"/>
      <c r="F122" s="345"/>
      <c r="G122" s="341">
        <f>D122*E122*F122</f>
        <v>0</v>
      </c>
      <c r="H122" s="341">
        <f t="shared" ref="H122:I128" si="21">G122</f>
        <v>0</v>
      </c>
      <c r="I122" s="341">
        <f t="shared" si="21"/>
        <v>0</v>
      </c>
    </row>
    <row r="123" spans="1:11">
      <c r="A123" s="344"/>
      <c r="B123" s="696"/>
      <c r="C123" s="697"/>
      <c r="D123" s="345">
        <v>81298.149999999994</v>
      </c>
      <c r="E123" s="341">
        <v>7.9</v>
      </c>
      <c r="F123" s="345">
        <v>1</v>
      </c>
      <c r="G123" s="341">
        <f>D123*E123*F123</f>
        <v>642255.38500000001</v>
      </c>
      <c r="H123" s="341">
        <f>G123</f>
        <v>642255.38500000001</v>
      </c>
      <c r="I123" s="341">
        <f t="shared" si="21"/>
        <v>642255.38500000001</v>
      </c>
    </row>
    <row r="124" spans="1:11">
      <c r="A124" s="344"/>
      <c r="B124" s="696"/>
      <c r="C124" s="697"/>
      <c r="D124" s="345">
        <v>74553.25</v>
      </c>
      <c r="E124" s="341">
        <v>8.6300000000000008</v>
      </c>
      <c r="F124" s="345">
        <v>1</v>
      </c>
      <c r="G124" s="341">
        <f>D124*E124*F124+0.01</f>
        <v>643394.55750000011</v>
      </c>
      <c r="H124" s="341">
        <f>G124</f>
        <v>643394.55750000011</v>
      </c>
      <c r="I124" s="341">
        <f t="shared" si="21"/>
        <v>643394.55750000011</v>
      </c>
    </row>
    <row r="125" spans="1:11">
      <c r="A125" s="344"/>
      <c r="B125" s="696"/>
      <c r="C125" s="697"/>
      <c r="D125" s="345">
        <v>4104.1000000000004</v>
      </c>
      <c r="E125" s="341">
        <v>7.3680000000000003</v>
      </c>
      <c r="F125" s="345">
        <v>1</v>
      </c>
      <c r="G125" s="341">
        <f>D125*E125*F125-1.94</f>
        <v>30237.068800000005</v>
      </c>
      <c r="H125" s="341">
        <f>G125</f>
        <v>30237.068800000005</v>
      </c>
      <c r="I125" s="341">
        <f t="shared" si="21"/>
        <v>30237.068800000005</v>
      </c>
    </row>
    <row r="126" spans="1:11">
      <c r="A126" s="344"/>
      <c r="B126" s="698" t="s">
        <v>461</v>
      </c>
      <c r="C126" s="699"/>
      <c r="D126" s="345"/>
      <c r="E126" s="341"/>
      <c r="F126" s="345"/>
      <c r="G126" s="341">
        <f>D126*E126*F126</f>
        <v>0</v>
      </c>
      <c r="H126" s="341">
        <f t="shared" si="21"/>
        <v>0</v>
      </c>
      <c r="I126" s="341">
        <f t="shared" si="21"/>
        <v>0</v>
      </c>
    </row>
    <row r="127" spans="1:11">
      <c r="A127" s="344"/>
      <c r="B127" s="696"/>
      <c r="C127" s="697"/>
      <c r="D127" s="345">
        <v>1043.67</v>
      </c>
      <c r="E127" s="341">
        <v>1821.88</v>
      </c>
      <c r="F127" s="345">
        <v>1</v>
      </c>
      <c r="G127" s="341">
        <f>D127*E127*F127</f>
        <v>1901441.4996000002</v>
      </c>
      <c r="H127" s="341">
        <f>G127+63443</f>
        <v>1964884.4996000002</v>
      </c>
      <c r="I127" s="341">
        <f>H127-47595</f>
        <v>1917289.4996000002</v>
      </c>
    </row>
    <row r="128" spans="1:11">
      <c r="A128" s="344"/>
      <c r="B128" s="696"/>
      <c r="C128" s="697"/>
      <c r="D128" s="345">
        <v>274.36667</v>
      </c>
      <c r="E128" s="341">
        <v>1859.24</v>
      </c>
      <c r="F128" s="345">
        <v>1</v>
      </c>
      <c r="G128" s="341">
        <f>D128*E128*F128</f>
        <v>510113.48753079999</v>
      </c>
      <c r="H128" s="341">
        <f t="shared" si="21"/>
        <v>510113.48753079999</v>
      </c>
      <c r="I128" s="341">
        <f t="shared" si="21"/>
        <v>510113.48753079999</v>
      </c>
    </row>
    <row r="129" spans="1:11">
      <c r="A129" s="344"/>
      <c r="B129" s="702" t="s">
        <v>576</v>
      </c>
      <c r="C129" s="703"/>
      <c r="D129" s="345"/>
      <c r="E129" s="345"/>
      <c r="F129" s="345"/>
      <c r="G129" s="381">
        <f>SUM(G123:G128)</f>
        <v>3727441.9984308002</v>
      </c>
      <c r="H129" s="381">
        <f t="shared" ref="H129:I129" si="22">SUM(H123:H128)</f>
        <v>3790884.9984308002</v>
      </c>
      <c r="I129" s="381">
        <f t="shared" si="22"/>
        <v>3743289.9984308002</v>
      </c>
    </row>
    <row r="130" spans="1:11" s="361" customFormat="1">
      <c r="A130" s="358"/>
      <c r="B130" s="702" t="s">
        <v>214</v>
      </c>
      <c r="C130" s="703"/>
      <c r="D130" s="359"/>
      <c r="E130" s="359"/>
      <c r="F130" s="359"/>
      <c r="G130" s="360">
        <f>G121+G129</f>
        <v>4597804.9987208005</v>
      </c>
      <c r="H130" s="360">
        <f t="shared" ref="H130" si="23">H121+H129</f>
        <v>4692671.9987208005</v>
      </c>
      <c r="I130" s="360">
        <f>I121+I129+0.01</f>
        <v>4674370.0036808001</v>
      </c>
      <c r="J130" s="366"/>
      <c r="K130" s="366"/>
    </row>
    <row r="132" spans="1:11" s="362" customFormat="1" ht="14.25" hidden="1">
      <c r="A132" s="362" t="s">
        <v>253</v>
      </c>
      <c r="B132" s="351"/>
      <c r="C132" s="351"/>
      <c r="D132" s="351"/>
      <c r="E132" s="351"/>
      <c r="F132" s="351"/>
      <c r="G132" s="351"/>
      <c r="H132" s="351"/>
      <c r="I132" s="351"/>
      <c r="J132" s="351"/>
      <c r="K132" s="351"/>
    </row>
    <row r="133" spans="1:11" hidden="1"/>
    <row r="134" spans="1:11" ht="48.75" hidden="1">
      <c r="A134" s="363" t="s">
        <v>216</v>
      </c>
      <c r="B134" s="712" t="s">
        <v>0</v>
      </c>
      <c r="C134" s="713"/>
      <c r="D134" s="353" t="s">
        <v>254</v>
      </c>
      <c r="E134" s="353" t="s">
        <v>255</v>
      </c>
      <c r="F134" s="353" t="s">
        <v>256</v>
      </c>
      <c r="G134" s="353" t="s">
        <v>256</v>
      </c>
      <c r="H134" s="353" t="s">
        <v>256</v>
      </c>
    </row>
    <row r="135" spans="1:11" hidden="1">
      <c r="A135" s="354">
        <v>1</v>
      </c>
      <c r="B135" s="696">
        <v>2</v>
      </c>
      <c r="C135" s="697"/>
      <c r="D135" s="354">
        <v>3</v>
      </c>
      <c r="E135" s="354">
        <v>4</v>
      </c>
      <c r="F135" s="354">
        <v>5</v>
      </c>
      <c r="G135" s="354">
        <v>6</v>
      </c>
      <c r="H135" s="354">
        <v>7</v>
      </c>
    </row>
    <row r="136" spans="1:11" hidden="1">
      <c r="A136" s="344"/>
      <c r="B136" s="696"/>
      <c r="C136" s="697"/>
      <c r="D136" s="345"/>
      <c r="E136" s="345"/>
      <c r="F136" s="345"/>
      <c r="G136" s="345"/>
      <c r="H136" s="345"/>
    </row>
    <row r="137" spans="1:11" hidden="1">
      <c r="A137" s="344"/>
      <c r="B137" s="696"/>
      <c r="C137" s="697"/>
      <c r="D137" s="345"/>
      <c r="E137" s="345"/>
      <c r="F137" s="345"/>
      <c r="G137" s="345"/>
      <c r="H137" s="345"/>
    </row>
    <row r="138" spans="1:11" hidden="1">
      <c r="A138" s="344"/>
      <c r="B138" s="696"/>
      <c r="C138" s="697"/>
      <c r="D138" s="345"/>
      <c r="E138" s="345"/>
      <c r="F138" s="345"/>
      <c r="G138" s="345"/>
      <c r="H138" s="345"/>
    </row>
    <row r="139" spans="1:11" hidden="1">
      <c r="A139" s="344"/>
      <c r="B139" s="696"/>
      <c r="C139" s="697"/>
      <c r="D139" s="345"/>
      <c r="E139" s="345"/>
      <c r="F139" s="345"/>
      <c r="G139" s="345"/>
      <c r="H139" s="345"/>
    </row>
    <row r="140" spans="1:11" hidden="1">
      <c r="A140" s="344"/>
      <c r="B140" s="696"/>
      <c r="C140" s="697"/>
      <c r="D140" s="345"/>
      <c r="E140" s="345"/>
      <c r="F140" s="345"/>
      <c r="G140" s="345"/>
      <c r="H140" s="345"/>
    </row>
    <row r="141" spans="1:11" hidden="1">
      <c r="A141" s="344"/>
      <c r="B141" s="696"/>
      <c r="C141" s="697"/>
      <c r="D141" s="345"/>
      <c r="E141" s="345"/>
      <c r="F141" s="345"/>
      <c r="G141" s="345"/>
      <c r="H141" s="345"/>
    </row>
    <row r="142" spans="1:11" s="361" customFormat="1" hidden="1">
      <c r="A142" s="358"/>
      <c r="B142" s="702" t="s">
        <v>214</v>
      </c>
      <c r="C142" s="703"/>
      <c r="D142" s="359"/>
      <c r="E142" s="359"/>
      <c r="F142" s="359">
        <f>SUM(F136:F141)</f>
        <v>0</v>
      </c>
      <c r="G142" s="359">
        <f t="shared" ref="G142:H142" si="24">SUM(G136:G141)</f>
        <v>0</v>
      </c>
      <c r="H142" s="359">
        <f t="shared" si="24"/>
        <v>0</v>
      </c>
      <c r="I142" s="366"/>
      <c r="J142" s="366"/>
      <c r="K142" s="366"/>
    </row>
    <row r="143" spans="1:11" hidden="1"/>
    <row r="144" spans="1:11" s="362" customFormat="1" ht="14.25">
      <c r="A144" s="362" t="s">
        <v>257</v>
      </c>
      <c r="B144" s="351"/>
      <c r="C144" s="351"/>
      <c r="D144" s="351"/>
      <c r="E144" s="351"/>
      <c r="F144" s="351"/>
      <c r="G144" s="351"/>
      <c r="H144" s="351"/>
      <c r="I144" s="351"/>
      <c r="J144" s="351"/>
      <c r="K144" s="351"/>
    </row>
    <row r="145" spans="1:8" hidden="1"/>
    <row r="146" spans="1:8" ht="36.75">
      <c r="A146" s="363" t="s">
        <v>216</v>
      </c>
      <c r="B146" s="712" t="s">
        <v>604</v>
      </c>
      <c r="C146" s="713"/>
      <c r="D146" s="353" t="s">
        <v>258</v>
      </c>
      <c r="E146" s="353" t="s">
        <v>259</v>
      </c>
      <c r="F146" s="353" t="s">
        <v>299</v>
      </c>
      <c r="G146" s="353" t="s">
        <v>300</v>
      </c>
      <c r="H146" s="353" t="s">
        <v>399</v>
      </c>
    </row>
    <row r="147" spans="1:8">
      <c r="A147" s="354">
        <v>1</v>
      </c>
      <c r="B147" s="696">
        <v>2</v>
      </c>
      <c r="C147" s="697"/>
      <c r="D147" s="354">
        <v>3</v>
      </c>
      <c r="E147" s="354">
        <v>4</v>
      </c>
      <c r="F147" s="354">
        <v>5</v>
      </c>
      <c r="G147" s="354">
        <v>6</v>
      </c>
      <c r="H147" s="354">
        <v>7</v>
      </c>
    </row>
    <row r="148" spans="1:8">
      <c r="A148" s="344">
        <v>1</v>
      </c>
      <c r="B148" s="698" t="s">
        <v>465</v>
      </c>
      <c r="C148" s="699"/>
      <c r="D148" s="345">
        <v>1</v>
      </c>
      <c r="E148" s="341">
        <v>6268.8</v>
      </c>
      <c r="F148" s="341">
        <f>E148*D148</f>
        <v>6268.8</v>
      </c>
      <c r="G148" s="341">
        <f>F148</f>
        <v>6268.8</v>
      </c>
      <c r="H148" s="341">
        <f>G148</f>
        <v>6268.8</v>
      </c>
    </row>
    <row r="149" spans="1:8">
      <c r="A149" s="344"/>
      <c r="B149" s="698" t="s">
        <v>466</v>
      </c>
      <c r="C149" s="699"/>
      <c r="D149" s="345"/>
      <c r="E149" s="341"/>
      <c r="F149" s="341">
        <f t="shared" ref="F149:F191" si="25">E149*D149</f>
        <v>0</v>
      </c>
      <c r="G149" s="341">
        <f t="shared" ref="G149:H164" si="26">F149</f>
        <v>0</v>
      </c>
      <c r="H149" s="341">
        <f t="shared" si="26"/>
        <v>0</v>
      </c>
    </row>
    <row r="150" spans="1:8">
      <c r="A150" s="344"/>
      <c r="B150" s="696" t="s">
        <v>467</v>
      </c>
      <c r="C150" s="697"/>
      <c r="D150" s="345"/>
      <c r="E150" s="341"/>
      <c r="F150" s="341">
        <f t="shared" si="25"/>
        <v>0</v>
      </c>
      <c r="G150" s="341">
        <f t="shared" si="26"/>
        <v>0</v>
      </c>
      <c r="H150" s="341">
        <f t="shared" si="26"/>
        <v>0</v>
      </c>
    </row>
    <row r="151" spans="1:8">
      <c r="A151" s="344">
        <v>2</v>
      </c>
      <c r="B151" s="698" t="s">
        <v>468</v>
      </c>
      <c r="C151" s="699"/>
      <c r="D151" s="345">
        <v>1</v>
      </c>
      <c r="E151" s="341">
        <v>9076.7999999999993</v>
      </c>
      <c r="F151" s="341">
        <f t="shared" si="25"/>
        <v>9076.7999999999993</v>
      </c>
      <c r="G151" s="341">
        <f t="shared" si="26"/>
        <v>9076.7999999999993</v>
      </c>
      <c r="H151" s="341">
        <f t="shared" si="26"/>
        <v>9076.7999999999993</v>
      </c>
    </row>
    <row r="152" spans="1:8">
      <c r="A152" s="344"/>
      <c r="B152" s="698" t="s">
        <v>469</v>
      </c>
      <c r="C152" s="699"/>
      <c r="D152" s="345"/>
      <c r="E152" s="341"/>
      <c r="F152" s="341">
        <f t="shared" si="25"/>
        <v>0</v>
      </c>
      <c r="G152" s="341">
        <f t="shared" si="26"/>
        <v>0</v>
      </c>
      <c r="H152" s="341">
        <f t="shared" si="26"/>
        <v>0</v>
      </c>
    </row>
    <row r="153" spans="1:8">
      <c r="A153" s="344"/>
      <c r="B153" s="696" t="s">
        <v>470</v>
      </c>
      <c r="C153" s="697"/>
      <c r="D153" s="345"/>
      <c r="E153" s="341"/>
      <c r="F153" s="341">
        <f t="shared" si="25"/>
        <v>0</v>
      </c>
      <c r="G153" s="341">
        <f t="shared" si="26"/>
        <v>0</v>
      </c>
      <c r="H153" s="341">
        <f t="shared" si="26"/>
        <v>0</v>
      </c>
    </row>
    <row r="154" spans="1:8">
      <c r="A154" s="344">
        <v>3</v>
      </c>
      <c r="B154" s="698" t="s">
        <v>471</v>
      </c>
      <c r="C154" s="699"/>
      <c r="D154" s="345">
        <v>1</v>
      </c>
      <c r="E154" s="341">
        <v>42612</v>
      </c>
      <c r="F154" s="341">
        <f t="shared" si="25"/>
        <v>42612</v>
      </c>
      <c r="G154" s="341">
        <f t="shared" si="26"/>
        <v>42612</v>
      </c>
      <c r="H154" s="341">
        <f t="shared" si="26"/>
        <v>42612</v>
      </c>
    </row>
    <row r="155" spans="1:8">
      <c r="A155" s="344"/>
      <c r="B155" s="698" t="s">
        <v>472</v>
      </c>
      <c r="C155" s="699"/>
      <c r="D155" s="345"/>
      <c r="E155" s="341"/>
      <c r="F155" s="341">
        <f t="shared" si="25"/>
        <v>0</v>
      </c>
      <c r="G155" s="341">
        <f t="shared" si="26"/>
        <v>0</v>
      </c>
      <c r="H155" s="341">
        <f t="shared" si="26"/>
        <v>0</v>
      </c>
    </row>
    <row r="156" spans="1:8">
      <c r="A156" s="344"/>
      <c r="B156" s="696" t="s">
        <v>473</v>
      </c>
      <c r="C156" s="697"/>
      <c r="D156" s="345"/>
      <c r="E156" s="341"/>
      <c r="F156" s="341">
        <f t="shared" si="25"/>
        <v>0</v>
      </c>
      <c r="G156" s="341">
        <f t="shared" si="26"/>
        <v>0</v>
      </c>
      <c r="H156" s="341">
        <f t="shared" si="26"/>
        <v>0</v>
      </c>
    </row>
    <row r="157" spans="1:8">
      <c r="A157" s="344">
        <v>4</v>
      </c>
      <c r="B157" s="698" t="s">
        <v>474</v>
      </c>
      <c r="C157" s="699"/>
      <c r="D157" s="345">
        <v>1</v>
      </c>
      <c r="E157" s="341">
        <v>162000</v>
      </c>
      <c r="F157" s="341">
        <f t="shared" si="25"/>
        <v>162000</v>
      </c>
      <c r="G157" s="341">
        <f t="shared" si="26"/>
        <v>162000</v>
      </c>
      <c r="H157" s="341">
        <f t="shared" si="26"/>
        <v>162000</v>
      </c>
    </row>
    <row r="158" spans="1:8">
      <c r="A158" s="344"/>
      <c r="B158" s="698" t="s">
        <v>475</v>
      </c>
      <c r="C158" s="699"/>
      <c r="D158" s="345"/>
      <c r="E158" s="341"/>
      <c r="F158" s="341">
        <f t="shared" si="25"/>
        <v>0</v>
      </c>
      <c r="G158" s="341">
        <f t="shared" si="26"/>
        <v>0</v>
      </c>
      <c r="H158" s="341">
        <f t="shared" si="26"/>
        <v>0</v>
      </c>
    </row>
    <row r="159" spans="1:8">
      <c r="A159" s="344"/>
      <c r="B159" s="696" t="s">
        <v>514</v>
      </c>
      <c r="C159" s="697"/>
      <c r="D159" s="345"/>
      <c r="E159" s="341"/>
      <c r="F159" s="341">
        <f t="shared" si="25"/>
        <v>0</v>
      </c>
      <c r="G159" s="341">
        <f t="shared" si="26"/>
        <v>0</v>
      </c>
      <c r="H159" s="341">
        <f t="shared" si="26"/>
        <v>0</v>
      </c>
    </row>
    <row r="160" spans="1:8">
      <c r="A160" s="344">
        <v>5</v>
      </c>
      <c r="B160" s="729" t="s">
        <v>476</v>
      </c>
      <c r="C160" s="730"/>
      <c r="D160" s="345">
        <v>1</v>
      </c>
      <c r="E160" s="341">
        <v>34800</v>
      </c>
      <c r="F160" s="341">
        <f t="shared" si="25"/>
        <v>34800</v>
      </c>
      <c r="G160" s="341">
        <f t="shared" si="26"/>
        <v>34800</v>
      </c>
      <c r="H160" s="341">
        <f t="shared" si="26"/>
        <v>34800</v>
      </c>
    </row>
    <row r="161" spans="1:8">
      <c r="A161" s="344"/>
      <c r="B161" s="698" t="s">
        <v>477</v>
      </c>
      <c r="C161" s="699"/>
      <c r="D161" s="345"/>
      <c r="E161" s="341"/>
      <c r="F161" s="341">
        <f t="shared" si="25"/>
        <v>0</v>
      </c>
      <c r="G161" s="341">
        <f t="shared" si="26"/>
        <v>0</v>
      </c>
      <c r="H161" s="341">
        <f t="shared" si="26"/>
        <v>0</v>
      </c>
    </row>
    <row r="162" spans="1:8">
      <c r="A162" s="344"/>
      <c r="B162" s="696" t="s">
        <v>515</v>
      </c>
      <c r="C162" s="697"/>
      <c r="D162" s="345"/>
      <c r="E162" s="341"/>
      <c r="F162" s="341">
        <f t="shared" si="25"/>
        <v>0</v>
      </c>
      <c r="G162" s="341">
        <f t="shared" si="26"/>
        <v>0</v>
      </c>
      <c r="H162" s="341">
        <f t="shared" si="26"/>
        <v>0</v>
      </c>
    </row>
    <row r="163" spans="1:8">
      <c r="A163" s="344">
        <v>6</v>
      </c>
      <c r="B163" s="698" t="s">
        <v>478</v>
      </c>
      <c r="C163" s="699"/>
      <c r="D163" s="345">
        <v>1</v>
      </c>
      <c r="E163" s="341">
        <v>18000</v>
      </c>
      <c r="F163" s="341">
        <f t="shared" si="25"/>
        <v>18000</v>
      </c>
      <c r="G163" s="341">
        <f t="shared" si="26"/>
        <v>18000</v>
      </c>
      <c r="H163" s="341">
        <f t="shared" si="26"/>
        <v>18000</v>
      </c>
    </row>
    <row r="164" spans="1:8">
      <c r="A164" s="344"/>
      <c r="B164" s="698" t="s">
        <v>479</v>
      </c>
      <c r="C164" s="699"/>
      <c r="D164" s="345"/>
      <c r="E164" s="341"/>
      <c r="F164" s="341">
        <f t="shared" si="25"/>
        <v>0</v>
      </c>
      <c r="G164" s="341">
        <f t="shared" si="26"/>
        <v>0</v>
      </c>
      <c r="H164" s="341">
        <f t="shared" si="26"/>
        <v>0</v>
      </c>
    </row>
    <row r="165" spans="1:8">
      <c r="A165" s="344"/>
      <c r="B165" s="696" t="s">
        <v>480</v>
      </c>
      <c r="C165" s="697"/>
      <c r="D165" s="345"/>
      <c r="E165" s="341"/>
      <c r="F165" s="341">
        <f t="shared" si="25"/>
        <v>0</v>
      </c>
      <c r="G165" s="341">
        <f t="shared" ref="G165:H189" si="27">F165</f>
        <v>0</v>
      </c>
      <c r="H165" s="341">
        <f t="shared" si="27"/>
        <v>0</v>
      </c>
    </row>
    <row r="166" spans="1:8">
      <c r="A166" s="344">
        <v>7</v>
      </c>
      <c r="B166" s="698" t="s">
        <v>481</v>
      </c>
      <c r="C166" s="699"/>
      <c r="D166" s="345">
        <v>1</v>
      </c>
      <c r="E166" s="341">
        <v>12000</v>
      </c>
      <c r="F166" s="341">
        <f t="shared" si="25"/>
        <v>12000</v>
      </c>
      <c r="G166" s="341">
        <f t="shared" si="27"/>
        <v>12000</v>
      </c>
      <c r="H166" s="341">
        <f t="shared" si="27"/>
        <v>12000</v>
      </c>
    </row>
    <row r="167" spans="1:8">
      <c r="A167" s="344"/>
      <c r="B167" s="698" t="s">
        <v>482</v>
      </c>
      <c r="C167" s="699"/>
      <c r="D167" s="345"/>
      <c r="E167" s="341"/>
      <c r="F167" s="341">
        <f t="shared" si="25"/>
        <v>0</v>
      </c>
      <c r="G167" s="341">
        <f t="shared" si="27"/>
        <v>0</v>
      </c>
      <c r="H167" s="341">
        <f t="shared" si="27"/>
        <v>0</v>
      </c>
    </row>
    <row r="168" spans="1:8">
      <c r="A168" s="344"/>
      <c r="B168" s="696" t="s">
        <v>483</v>
      </c>
      <c r="C168" s="697"/>
      <c r="D168" s="345"/>
      <c r="E168" s="341"/>
      <c r="F168" s="341">
        <f t="shared" si="25"/>
        <v>0</v>
      </c>
      <c r="G168" s="341">
        <f t="shared" si="27"/>
        <v>0</v>
      </c>
      <c r="H168" s="341">
        <f t="shared" si="27"/>
        <v>0</v>
      </c>
    </row>
    <row r="169" spans="1:8" ht="14.25" customHeight="1">
      <c r="A169" s="344">
        <v>8</v>
      </c>
      <c r="B169" s="698" t="s">
        <v>471</v>
      </c>
      <c r="C169" s="699"/>
      <c r="D169" s="345">
        <v>1</v>
      </c>
      <c r="E169" s="341">
        <v>39600</v>
      </c>
      <c r="F169" s="341">
        <f t="shared" si="25"/>
        <v>39600</v>
      </c>
      <c r="G169" s="341">
        <f t="shared" si="27"/>
        <v>39600</v>
      </c>
      <c r="H169" s="341">
        <f t="shared" si="27"/>
        <v>39600</v>
      </c>
    </row>
    <row r="170" spans="1:8">
      <c r="A170" s="344"/>
      <c r="B170" s="729" t="s">
        <v>484</v>
      </c>
      <c r="C170" s="730"/>
      <c r="D170" s="345"/>
      <c r="E170" s="341"/>
      <c r="F170" s="341">
        <f t="shared" si="25"/>
        <v>0</v>
      </c>
      <c r="G170" s="341">
        <f t="shared" si="27"/>
        <v>0</v>
      </c>
      <c r="H170" s="341">
        <f t="shared" si="27"/>
        <v>0</v>
      </c>
    </row>
    <row r="171" spans="1:8">
      <c r="A171" s="344"/>
      <c r="B171" s="696" t="s">
        <v>485</v>
      </c>
      <c r="C171" s="697"/>
      <c r="D171" s="345"/>
      <c r="E171" s="341"/>
      <c r="F171" s="341">
        <f t="shared" si="25"/>
        <v>0</v>
      </c>
      <c r="G171" s="341">
        <f t="shared" si="27"/>
        <v>0</v>
      </c>
      <c r="H171" s="341">
        <f t="shared" si="27"/>
        <v>0</v>
      </c>
    </row>
    <row r="172" spans="1:8">
      <c r="A172" s="344">
        <v>9</v>
      </c>
      <c r="B172" s="698" t="s">
        <v>486</v>
      </c>
      <c r="C172" s="699"/>
      <c r="D172" s="345">
        <v>1</v>
      </c>
      <c r="E172" s="341">
        <v>19263.12</v>
      </c>
      <c r="F172" s="341">
        <f t="shared" si="25"/>
        <v>19263.12</v>
      </c>
      <c r="G172" s="341">
        <f t="shared" si="27"/>
        <v>19263.12</v>
      </c>
      <c r="H172" s="341">
        <f t="shared" si="27"/>
        <v>19263.12</v>
      </c>
    </row>
    <row r="173" spans="1:8">
      <c r="A173" s="344"/>
      <c r="B173" s="729" t="s">
        <v>487</v>
      </c>
      <c r="C173" s="730"/>
      <c r="D173" s="345"/>
      <c r="E173" s="341"/>
      <c r="F173" s="341">
        <f t="shared" si="25"/>
        <v>0</v>
      </c>
      <c r="G173" s="341">
        <f t="shared" si="27"/>
        <v>0</v>
      </c>
      <c r="H173" s="341">
        <f t="shared" si="27"/>
        <v>0</v>
      </c>
    </row>
    <row r="174" spans="1:8">
      <c r="A174" s="344"/>
      <c r="B174" s="696" t="s">
        <v>488</v>
      </c>
      <c r="C174" s="697"/>
      <c r="D174" s="345"/>
      <c r="E174" s="341"/>
      <c r="F174" s="341">
        <f t="shared" si="25"/>
        <v>0</v>
      </c>
      <c r="G174" s="341">
        <f t="shared" si="27"/>
        <v>0</v>
      </c>
      <c r="H174" s="341">
        <f t="shared" si="27"/>
        <v>0</v>
      </c>
    </row>
    <row r="175" spans="1:8">
      <c r="A175" s="344">
        <v>10</v>
      </c>
      <c r="B175" s="698" t="s">
        <v>486</v>
      </c>
      <c r="C175" s="699"/>
      <c r="D175" s="345">
        <v>1</v>
      </c>
      <c r="E175" s="341">
        <v>23296</v>
      </c>
      <c r="F175" s="341">
        <f t="shared" si="25"/>
        <v>23296</v>
      </c>
      <c r="G175" s="341">
        <f t="shared" si="27"/>
        <v>23296</v>
      </c>
      <c r="H175" s="341">
        <f t="shared" si="27"/>
        <v>23296</v>
      </c>
    </row>
    <row r="176" spans="1:8">
      <c r="A176" s="344"/>
      <c r="B176" s="729" t="s">
        <v>489</v>
      </c>
      <c r="C176" s="730"/>
      <c r="D176" s="345"/>
      <c r="E176" s="341"/>
      <c r="F176" s="341">
        <f t="shared" si="25"/>
        <v>0</v>
      </c>
      <c r="G176" s="341">
        <f t="shared" si="27"/>
        <v>0</v>
      </c>
      <c r="H176" s="341">
        <f t="shared" si="27"/>
        <v>0</v>
      </c>
    </row>
    <row r="177" spans="1:8">
      <c r="A177" s="344"/>
      <c r="B177" s="696" t="s">
        <v>490</v>
      </c>
      <c r="C177" s="697"/>
      <c r="D177" s="345"/>
      <c r="E177" s="341"/>
      <c r="F177" s="341">
        <f t="shared" si="25"/>
        <v>0</v>
      </c>
      <c r="G177" s="341">
        <f t="shared" si="27"/>
        <v>0</v>
      </c>
      <c r="H177" s="341">
        <f t="shared" si="27"/>
        <v>0</v>
      </c>
    </row>
    <row r="178" spans="1:8">
      <c r="A178" s="344">
        <v>11</v>
      </c>
      <c r="B178" s="698" t="s">
        <v>491</v>
      </c>
      <c r="C178" s="699"/>
      <c r="D178" s="345">
        <v>1</v>
      </c>
      <c r="E178" s="341">
        <v>38526.239999999998</v>
      </c>
      <c r="F178" s="341">
        <f t="shared" si="25"/>
        <v>38526.239999999998</v>
      </c>
      <c r="G178" s="341">
        <f t="shared" si="27"/>
        <v>38526.239999999998</v>
      </c>
      <c r="H178" s="341">
        <f t="shared" si="27"/>
        <v>38526.239999999998</v>
      </c>
    </row>
    <row r="179" spans="1:8">
      <c r="A179" s="344"/>
      <c r="B179" s="729" t="s">
        <v>487</v>
      </c>
      <c r="C179" s="730"/>
      <c r="D179" s="345"/>
      <c r="E179" s="341"/>
      <c r="F179" s="341">
        <f t="shared" si="25"/>
        <v>0</v>
      </c>
      <c r="G179" s="341">
        <f t="shared" si="27"/>
        <v>0</v>
      </c>
      <c r="H179" s="341">
        <f t="shared" si="27"/>
        <v>0</v>
      </c>
    </row>
    <row r="180" spans="1:8">
      <c r="A180" s="344"/>
      <c r="B180" s="696" t="s">
        <v>492</v>
      </c>
      <c r="C180" s="697"/>
      <c r="D180" s="345"/>
      <c r="E180" s="341"/>
      <c r="F180" s="341">
        <f t="shared" si="25"/>
        <v>0</v>
      </c>
      <c r="G180" s="341">
        <f t="shared" si="27"/>
        <v>0</v>
      </c>
      <c r="H180" s="341">
        <f t="shared" si="27"/>
        <v>0</v>
      </c>
    </row>
    <row r="181" spans="1:8">
      <c r="A181" s="344">
        <v>12</v>
      </c>
      <c r="B181" s="698" t="s">
        <v>491</v>
      </c>
      <c r="C181" s="699"/>
      <c r="D181" s="345">
        <v>1</v>
      </c>
      <c r="E181" s="341">
        <v>46592</v>
      </c>
      <c r="F181" s="341">
        <f t="shared" si="25"/>
        <v>46592</v>
      </c>
      <c r="G181" s="341">
        <f t="shared" si="27"/>
        <v>46592</v>
      </c>
      <c r="H181" s="341">
        <f t="shared" si="27"/>
        <v>46592</v>
      </c>
    </row>
    <row r="182" spans="1:8">
      <c r="A182" s="344"/>
      <c r="B182" s="729" t="s">
        <v>489</v>
      </c>
      <c r="C182" s="730"/>
      <c r="D182" s="345"/>
      <c r="E182" s="341"/>
      <c r="F182" s="341">
        <f t="shared" si="25"/>
        <v>0</v>
      </c>
      <c r="G182" s="341">
        <f t="shared" si="27"/>
        <v>0</v>
      </c>
      <c r="H182" s="341">
        <f t="shared" si="27"/>
        <v>0</v>
      </c>
    </row>
    <row r="183" spans="1:8">
      <c r="A183" s="344"/>
      <c r="B183" s="696" t="s">
        <v>493</v>
      </c>
      <c r="C183" s="697"/>
      <c r="D183" s="345"/>
      <c r="E183" s="341"/>
      <c r="F183" s="341">
        <f t="shared" si="25"/>
        <v>0</v>
      </c>
      <c r="G183" s="341">
        <f t="shared" si="27"/>
        <v>0</v>
      </c>
      <c r="H183" s="341">
        <f t="shared" si="27"/>
        <v>0</v>
      </c>
    </row>
    <row r="184" spans="1:8">
      <c r="A184" s="344">
        <v>13</v>
      </c>
      <c r="B184" s="698" t="s">
        <v>494</v>
      </c>
      <c r="C184" s="699"/>
      <c r="D184" s="345">
        <v>1</v>
      </c>
      <c r="E184" s="341">
        <v>7000</v>
      </c>
      <c r="F184" s="341">
        <f t="shared" si="25"/>
        <v>7000</v>
      </c>
      <c r="G184" s="341">
        <f t="shared" si="27"/>
        <v>7000</v>
      </c>
      <c r="H184" s="341">
        <f t="shared" si="27"/>
        <v>7000</v>
      </c>
    </row>
    <row r="185" spans="1:8">
      <c r="A185" s="344"/>
      <c r="B185" s="696" t="s">
        <v>495</v>
      </c>
      <c r="C185" s="697"/>
      <c r="D185" s="345"/>
      <c r="E185" s="341"/>
      <c r="F185" s="341">
        <f t="shared" si="25"/>
        <v>0</v>
      </c>
      <c r="G185" s="341">
        <f t="shared" si="27"/>
        <v>0</v>
      </c>
      <c r="H185" s="341">
        <f t="shared" si="27"/>
        <v>0</v>
      </c>
    </row>
    <row r="186" spans="1:8">
      <c r="A186" s="344">
        <v>14</v>
      </c>
      <c r="B186" s="698" t="s">
        <v>517</v>
      </c>
      <c r="C186" s="699"/>
      <c r="D186" s="345">
        <v>1</v>
      </c>
      <c r="E186" s="341">
        <v>5400</v>
      </c>
      <c r="F186" s="341">
        <f t="shared" si="25"/>
        <v>5400</v>
      </c>
      <c r="G186" s="341">
        <f t="shared" si="27"/>
        <v>5400</v>
      </c>
      <c r="H186" s="341">
        <f t="shared" si="27"/>
        <v>5400</v>
      </c>
    </row>
    <row r="187" spans="1:8">
      <c r="A187" s="344"/>
      <c r="B187" s="696" t="s">
        <v>518</v>
      </c>
      <c r="C187" s="697"/>
      <c r="D187" s="345"/>
      <c r="E187" s="341"/>
      <c r="F187" s="341">
        <f t="shared" si="25"/>
        <v>0</v>
      </c>
      <c r="G187" s="341">
        <f t="shared" si="27"/>
        <v>0</v>
      </c>
      <c r="H187" s="341">
        <f t="shared" si="27"/>
        <v>0</v>
      </c>
    </row>
    <row r="188" spans="1:8">
      <c r="A188" s="344">
        <v>15</v>
      </c>
      <c r="B188" s="698" t="s">
        <v>496</v>
      </c>
      <c r="C188" s="699"/>
      <c r="D188" s="345">
        <v>1</v>
      </c>
      <c r="E188" s="341">
        <v>30000</v>
      </c>
      <c r="F188" s="341">
        <f t="shared" si="25"/>
        <v>30000</v>
      </c>
      <c r="G188" s="341">
        <f t="shared" si="27"/>
        <v>30000</v>
      </c>
      <c r="H188" s="341">
        <f t="shared" si="27"/>
        <v>30000</v>
      </c>
    </row>
    <row r="189" spans="1:8">
      <c r="A189" s="344"/>
      <c r="B189" s="696" t="s">
        <v>516</v>
      </c>
      <c r="C189" s="697"/>
      <c r="D189" s="345"/>
      <c r="E189" s="341"/>
      <c r="F189" s="341">
        <f t="shared" si="25"/>
        <v>0</v>
      </c>
      <c r="G189" s="341">
        <f t="shared" si="27"/>
        <v>0</v>
      </c>
      <c r="H189" s="341">
        <f t="shared" si="27"/>
        <v>0</v>
      </c>
    </row>
    <row r="190" spans="1:8">
      <c r="A190" s="344">
        <v>16</v>
      </c>
      <c r="B190" s="698" t="s">
        <v>497</v>
      </c>
      <c r="C190" s="699"/>
      <c r="D190" s="345">
        <v>1</v>
      </c>
      <c r="E190" s="341">
        <v>26000</v>
      </c>
      <c r="F190" s="341">
        <f t="shared" si="25"/>
        <v>26000</v>
      </c>
      <c r="G190" s="341">
        <f t="shared" ref="G190:H191" si="28">F190</f>
        <v>26000</v>
      </c>
      <c r="H190" s="341">
        <f t="shared" si="28"/>
        <v>26000</v>
      </c>
    </row>
    <row r="191" spans="1:8">
      <c r="A191" s="344"/>
      <c r="B191" s="696" t="s">
        <v>498</v>
      </c>
      <c r="C191" s="697"/>
      <c r="D191" s="345"/>
      <c r="E191" s="341"/>
      <c r="F191" s="341">
        <f t="shared" si="25"/>
        <v>0</v>
      </c>
      <c r="G191" s="341">
        <f t="shared" si="28"/>
        <v>0</v>
      </c>
      <c r="H191" s="341">
        <f t="shared" si="28"/>
        <v>0</v>
      </c>
    </row>
    <row r="192" spans="1:8">
      <c r="A192" s="344">
        <v>17</v>
      </c>
      <c r="B192" s="698" t="s">
        <v>519</v>
      </c>
      <c r="C192" s="699"/>
      <c r="D192" s="345">
        <v>1</v>
      </c>
      <c r="E192" s="341">
        <v>64417</v>
      </c>
      <c r="F192" s="341">
        <f t="shared" ref="F192:F193" si="29">E192*D192</f>
        <v>64417</v>
      </c>
      <c r="G192" s="341">
        <f t="shared" ref="G192:G193" si="30">F192</f>
        <v>64417</v>
      </c>
      <c r="H192" s="341">
        <f t="shared" ref="H192:H193" si="31">G192</f>
        <v>64417</v>
      </c>
    </row>
    <row r="193" spans="1:11">
      <c r="A193" s="344"/>
      <c r="B193" s="696" t="s">
        <v>520</v>
      </c>
      <c r="C193" s="697"/>
      <c r="D193" s="345"/>
      <c r="E193" s="341"/>
      <c r="F193" s="341">
        <f t="shared" si="29"/>
        <v>0</v>
      </c>
      <c r="G193" s="341">
        <f t="shared" si="30"/>
        <v>0</v>
      </c>
      <c r="H193" s="341">
        <f t="shared" si="31"/>
        <v>0</v>
      </c>
    </row>
    <row r="194" spans="1:11" s="361" customFormat="1">
      <c r="A194" s="358"/>
      <c r="B194" s="702" t="s">
        <v>214</v>
      </c>
      <c r="C194" s="703"/>
      <c r="D194" s="359"/>
      <c r="E194" s="360"/>
      <c r="F194" s="360">
        <f>SUM(F148:F192)+0.04</f>
        <v>584852</v>
      </c>
      <c r="G194" s="360">
        <f t="shared" ref="G194:H194" si="32">SUM(G148:G192)+0.04</f>
        <v>584852</v>
      </c>
      <c r="H194" s="360">
        <f t="shared" si="32"/>
        <v>584852</v>
      </c>
      <c r="I194" s="366"/>
      <c r="J194" s="366"/>
      <c r="K194" s="366"/>
    </row>
    <row r="195" spans="1:11" s="362" customFormat="1" ht="14.25">
      <c r="A195" s="362" t="s">
        <v>260</v>
      </c>
      <c r="B195" s="351"/>
      <c r="C195" s="351"/>
      <c r="D195" s="351"/>
      <c r="E195" s="351"/>
      <c r="F195" s="351"/>
      <c r="G195" s="351"/>
      <c r="H195" s="351"/>
      <c r="I195" s="351"/>
      <c r="J195" s="351"/>
      <c r="K195" s="351"/>
    </row>
    <row r="197" spans="1:11" ht="36.75">
      <c r="A197" s="363" t="s">
        <v>216</v>
      </c>
      <c r="B197" s="712" t="s">
        <v>604</v>
      </c>
      <c r="C197" s="713"/>
      <c r="D197" s="353" t="s">
        <v>258</v>
      </c>
      <c r="E197" s="353" t="s">
        <v>259</v>
      </c>
      <c r="F197" s="353" t="s">
        <v>299</v>
      </c>
      <c r="G197" s="353" t="s">
        <v>300</v>
      </c>
      <c r="H197" s="353" t="s">
        <v>399</v>
      </c>
    </row>
    <row r="198" spans="1:11">
      <c r="A198" s="354">
        <v>1</v>
      </c>
      <c r="B198" s="696">
        <v>2</v>
      </c>
      <c r="C198" s="697"/>
      <c r="D198" s="354">
        <v>3</v>
      </c>
      <c r="E198" s="354">
        <v>4</v>
      </c>
      <c r="F198" s="354">
        <v>5</v>
      </c>
      <c r="G198" s="354">
        <v>6</v>
      </c>
      <c r="H198" s="354">
        <v>7</v>
      </c>
    </row>
    <row r="199" spans="1:11">
      <c r="A199" s="344">
        <v>1</v>
      </c>
      <c r="B199" s="698" t="s">
        <v>499</v>
      </c>
      <c r="C199" s="699"/>
      <c r="D199" s="345">
        <v>1</v>
      </c>
      <c r="E199" s="341">
        <v>86208</v>
      </c>
      <c r="F199" s="341">
        <f>E199*D199</f>
        <v>86208</v>
      </c>
      <c r="G199" s="341">
        <f>F199</f>
        <v>86208</v>
      </c>
      <c r="H199" s="341">
        <f>G199</f>
        <v>86208</v>
      </c>
    </row>
    <row r="200" spans="1:11">
      <c r="A200" s="344"/>
      <c r="B200" s="698" t="s">
        <v>577</v>
      </c>
      <c r="C200" s="699"/>
      <c r="D200" s="345"/>
      <c r="E200" s="341"/>
      <c r="F200" s="341">
        <f t="shared" ref="F200:F218" si="33">E200*D200</f>
        <v>0</v>
      </c>
      <c r="G200" s="341">
        <f t="shared" ref="G200:H218" si="34">F200</f>
        <v>0</v>
      </c>
      <c r="H200" s="341">
        <f t="shared" si="34"/>
        <v>0</v>
      </c>
    </row>
    <row r="201" spans="1:11">
      <c r="A201" s="344">
        <v>2</v>
      </c>
      <c r="B201" s="698" t="s">
        <v>500</v>
      </c>
      <c r="C201" s="699"/>
      <c r="D201" s="345">
        <v>1</v>
      </c>
      <c r="E201" s="341">
        <v>215670</v>
      </c>
      <c r="F201" s="341">
        <f>E201*D201</f>
        <v>215670</v>
      </c>
      <c r="G201" s="341">
        <f>F201</f>
        <v>215670</v>
      </c>
      <c r="H201" s="341">
        <f t="shared" si="34"/>
        <v>215670</v>
      </c>
    </row>
    <row r="202" spans="1:11">
      <c r="A202" s="344"/>
      <c r="B202" s="698" t="s">
        <v>501</v>
      </c>
      <c r="C202" s="699"/>
      <c r="D202" s="345"/>
      <c r="E202" s="341"/>
      <c r="F202" s="341">
        <f t="shared" si="33"/>
        <v>0</v>
      </c>
      <c r="G202" s="341">
        <f t="shared" si="34"/>
        <v>0</v>
      </c>
      <c r="H202" s="341">
        <f t="shared" si="34"/>
        <v>0</v>
      </c>
    </row>
    <row r="203" spans="1:11">
      <c r="A203" s="344"/>
      <c r="B203" s="698" t="s">
        <v>502</v>
      </c>
      <c r="C203" s="699"/>
      <c r="D203" s="345"/>
      <c r="E203" s="341"/>
      <c r="F203" s="341">
        <f t="shared" si="33"/>
        <v>0</v>
      </c>
      <c r="G203" s="341">
        <f t="shared" si="34"/>
        <v>0</v>
      </c>
      <c r="H203" s="341">
        <f t="shared" si="34"/>
        <v>0</v>
      </c>
    </row>
    <row r="204" spans="1:11">
      <c r="A204" s="344"/>
      <c r="B204" s="698" t="s">
        <v>503</v>
      </c>
      <c r="C204" s="699"/>
      <c r="D204" s="345"/>
      <c r="E204" s="341"/>
      <c r="F204" s="341">
        <f t="shared" si="33"/>
        <v>0</v>
      </c>
      <c r="G204" s="341">
        <f t="shared" si="34"/>
        <v>0</v>
      </c>
      <c r="H204" s="341">
        <f t="shared" si="34"/>
        <v>0</v>
      </c>
    </row>
    <row r="205" spans="1:11">
      <c r="A205" s="344"/>
      <c r="B205" s="698" t="s">
        <v>522</v>
      </c>
      <c r="C205" s="699"/>
      <c r="D205" s="345"/>
      <c r="E205" s="341"/>
      <c r="F205" s="341">
        <f t="shared" si="33"/>
        <v>0</v>
      </c>
      <c r="G205" s="341">
        <f t="shared" si="34"/>
        <v>0</v>
      </c>
      <c r="H205" s="341">
        <f t="shared" si="34"/>
        <v>0</v>
      </c>
    </row>
    <row r="206" spans="1:11" ht="20.25" customHeight="1">
      <c r="A206" s="344">
        <v>3</v>
      </c>
      <c r="B206" s="710" t="s">
        <v>504</v>
      </c>
      <c r="C206" s="711"/>
      <c r="D206" s="345">
        <v>1</v>
      </c>
      <c r="E206" s="341">
        <v>11272</v>
      </c>
      <c r="F206" s="341">
        <f t="shared" si="33"/>
        <v>11272</v>
      </c>
      <c r="G206" s="341">
        <f>F206</f>
        <v>11272</v>
      </c>
      <c r="H206" s="341">
        <f>G206</f>
        <v>11272</v>
      </c>
    </row>
    <row r="207" spans="1:11">
      <c r="A207" s="344"/>
      <c r="B207" s="708" t="s">
        <v>505</v>
      </c>
      <c r="C207" s="709"/>
      <c r="D207" s="345"/>
      <c r="E207" s="341"/>
      <c r="F207" s="341">
        <f t="shared" si="33"/>
        <v>0</v>
      </c>
      <c r="G207" s="341">
        <f t="shared" si="34"/>
        <v>0</v>
      </c>
      <c r="H207" s="341">
        <f t="shared" si="34"/>
        <v>0</v>
      </c>
    </row>
    <row r="208" spans="1:11">
      <c r="A208" s="344"/>
      <c r="B208" s="708" t="s">
        <v>506</v>
      </c>
      <c r="C208" s="709"/>
      <c r="D208" s="345"/>
      <c r="E208" s="341"/>
      <c r="F208" s="341">
        <f t="shared" si="33"/>
        <v>0</v>
      </c>
      <c r="G208" s="341">
        <f t="shared" si="34"/>
        <v>0</v>
      </c>
      <c r="H208" s="341">
        <f t="shared" si="34"/>
        <v>0</v>
      </c>
    </row>
    <row r="209" spans="1:11">
      <c r="A209" s="344">
        <v>4</v>
      </c>
      <c r="B209" s="710" t="s">
        <v>507</v>
      </c>
      <c r="C209" s="711"/>
      <c r="D209" s="345">
        <v>1</v>
      </c>
      <c r="E209" s="341">
        <v>4400</v>
      </c>
      <c r="F209" s="341">
        <f t="shared" si="33"/>
        <v>4400</v>
      </c>
      <c r="G209" s="341">
        <f t="shared" si="34"/>
        <v>4400</v>
      </c>
      <c r="H209" s="341">
        <f t="shared" si="34"/>
        <v>4400</v>
      </c>
    </row>
    <row r="210" spans="1:11">
      <c r="A210" s="344"/>
      <c r="B210" s="708" t="s">
        <v>508</v>
      </c>
      <c r="C210" s="709"/>
      <c r="D210" s="345"/>
      <c r="E210" s="341"/>
      <c r="F210" s="341">
        <f t="shared" si="33"/>
        <v>0</v>
      </c>
      <c r="G210" s="341">
        <f t="shared" si="34"/>
        <v>0</v>
      </c>
      <c r="H210" s="341">
        <f t="shared" si="34"/>
        <v>0</v>
      </c>
    </row>
    <row r="211" spans="1:11">
      <c r="A211" s="344"/>
      <c r="B211" s="708" t="s">
        <v>523</v>
      </c>
      <c r="C211" s="709"/>
      <c r="D211" s="345"/>
      <c r="E211" s="341"/>
      <c r="F211" s="341">
        <f t="shared" si="33"/>
        <v>0</v>
      </c>
      <c r="G211" s="341">
        <f t="shared" si="34"/>
        <v>0</v>
      </c>
      <c r="H211" s="341">
        <f t="shared" si="34"/>
        <v>0</v>
      </c>
    </row>
    <row r="212" spans="1:11" hidden="1">
      <c r="A212" s="344"/>
      <c r="B212" s="708"/>
      <c r="C212" s="709"/>
      <c r="D212" s="345">
        <v>1</v>
      </c>
      <c r="E212" s="341"/>
      <c r="F212" s="341">
        <f t="shared" si="33"/>
        <v>0</v>
      </c>
      <c r="G212" s="341">
        <v>0</v>
      </c>
      <c r="H212" s="341">
        <f t="shared" si="34"/>
        <v>0</v>
      </c>
    </row>
    <row r="213" spans="1:11" hidden="1">
      <c r="A213" s="344"/>
      <c r="B213" s="708"/>
      <c r="C213" s="709"/>
      <c r="D213" s="345"/>
      <c r="E213" s="341"/>
      <c r="F213" s="341">
        <f t="shared" si="33"/>
        <v>0</v>
      </c>
      <c r="G213" s="341">
        <f t="shared" si="34"/>
        <v>0</v>
      </c>
      <c r="H213" s="341">
        <f t="shared" si="34"/>
        <v>0</v>
      </c>
    </row>
    <row r="214" spans="1:11">
      <c r="A214" s="344">
        <v>5</v>
      </c>
      <c r="B214" s="708" t="s">
        <v>509</v>
      </c>
      <c r="C214" s="709"/>
      <c r="D214" s="345">
        <v>1</v>
      </c>
      <c r="E214" s="341">
        <v>3200</v>
      </c>
      <c r="F214" s="341">
        <f t="shared" si="33"/>
        <v>3200</v>
      </c>
      <c r="G214" s="341">
        <f t="shared" si="34"/>
        <v>3200</v>
      </c>
      <c r="H214" s="341">
        <f t="shared" si="34"/>
        <v>3200</v>
      </c>
    </row>
    <row r="215" spans="1:11" hidden="1">
      <c r="A215" s="344"/>
      <c r="B215" s="708"/>
      <c r="C215" s="709"/>
      <c r="D215" s="345"/>
      <c r="E215" s="341"/>
      <c r="F215" s="341">
        <f t="shared" si="33"/>
        <v>0</v>
      </c>
      <c r="G215" s="341">
        <f t="shared" si="34"/>
        <v>0</v>
      </c>
      <c r="H215" s="341">
        <f t="shared" si="34"/>
        <v>0</v>
      </c>
    </row>
    <row r="216" spans="1:11">
      <c r="A216" s="344"/>
      <c r="B216" s="708" t="s">
        <v>524</v>
      </c>
      <c r="C216" s="709"/>
      <c r="D216" s="345"/>
      <c r="E216" s="341"/>
      <c r="F216" s="341">
        <f t="shared" si="33"/>
        <v>0</v>
      </c>
      <c r="G216" s="341">
        <f t="shared" si="34"/>
        <v>0</v>
      </c>
      <c r="H216" s="341">
        <f t="shared" si="34"/>
        <v>0</v>
      </c>
    </row>
    <row r="217" spans="1:11" ht="20.25" customHeight="1">
      <c r="A217" s="344">
        <v>6</v>
      </c>
      <c r="B217" s="708" t="s">
        <v>510</v>
      </c>
      <c r="C217" s="709"/>
      <c r="D217" s="345">
        <v>1</v>
      </c>
      <c r="E217" s="341">
        <v>718704</v>
      </c>
      <c r="F217" s="341">
        <f t="shared" si="33"/>
        <v>718704</v>
      </c>
      <c r="G217" s="341">
        <f>F217+113537</f>
        <v>832241</v>
      </c>
      <c r="H217" s="341">
        <f t="shared" si="34"/>
        <v>832241</v>
      </c>
    </row>
    <row r="218" spans="1:11">
      <c r="A218" s="344"/>
      <c r="B218" s="708" t="s">
        <v>521</v>
      </c>
      <c r="C218" s="709"/>
      <c r="D218" s="345"/>
      <c r="E218" s="341"/>
      <c r="F218" s="341">
        <f t="shared" si="33"/>
        <v>0</v>
      </c>
      <c r="G218" s="341">
        <f t="shared" si="34"/>
        <v>0</v>
      </c>
      <c r="H218" s="341">
        <f t="shared" si="34"/>
        <v>0</v>
      </c>
    </row>
    <row r="219" spans="1:11" s="361" customFormat="1">
      <c r="A219" s="358"/>
      <c r="B219" s="702" t="s">
        <v>214</v>
      </c>
      <c r="C219" s="703"/>
      <c r="D219" s="359"/>
      <c r="E219" s="360"/>
      <c r="F219" s="360">
        <f>SUM(F199:F218)</f>
        <v>1039454</v>
      </c>
      <c r="G219" s="360">
        <f>SUM(G199:G218)</f>
        <v>1152991</v>
      </c>
      <c r="H219" s="360">
        <f>SUM(H199:H218)</f>
        <v>1152991</v>
      </c>
      <c r="I219" s="366"/>
      <c r="J219" s="366"/>
      <c r="K219" s="366"/>
    </row>
    <row r="220" spans="1:11" s="362" customFormat="1" ht="14.25">
      <c r="A220" s="362" t="s">
        <v>261</v>
      </c>
      <c r="B220" s="351"/>
      <c r="C220" s="351"/>
      <c r="D220" s="351"/>
      <c r="E220" s="351"/>
      <c r="F220" s="351"/>
      <c r="G220" s="351"/>
      <c r="H220" s="351"/>
      <c r="I220" s="351"/>
      <c r="J220" s="351"/>
      <c r="K220" s="351"/>
    </row>
    <row r="222" spans="1:11" ht="36.75">
      <c r="A222" s="363" t="s">
        <v>216</v>
      </c>
      <c r="B222" s="712" t="s">
        <v>235</v>
      </c>
      <c r="C222" s="713"/>
      <c r="D222" s="353" t="s">
        <v>254</v>
      </c>
      <c r="E222" s="353" t="s">
        <v>259</v>
      </c>
      <c r="F222" s="353" t="s">
        <v>299</v>
      </c>
      <c r="G222" s="353" t="s">
        <v>300</v>
      </c>
      <c r="H222" s="353" t="s">
        <v>399</v>
      </c>
    </row>
    <row r="223" spans="1:11" ht="15" customHeight="1">
      <c r="A223" s="354">
        <v>1</v>
      </c>
      <c r="B223" s="696">
        <v>2</v>
      </c>
      <c r="C223" s="697"/>
      <c r="D223" s="354">
        <v>3</v>
      </c>
      <c r="E223" s="354">
        <v>4</v>
      </c>
      <c r="F223" s="354">
        <v>5</v>
      </c>
      <c r="G223" s="354">
        <v>6</v>
      </c>
      <c r="H223" s="354">
        <v>7</v>
      </c>
    </row>
    <row r="224" spans="1:11">
      <c r="A224" s="344"/>
      <c r="B224" s="698" t="s">
        <v>511</v>
      </c>
      <c r="C224" s="699"/>
      <c r="D224" s="345">
        <v>754</v>
      </c>
      <c r="E224" s="341">
        <v>180</v>
      </c>
      <c r="F224" s="341">
        <f>D224*E224</f>
        <v>135720</v>
      </c>
      <c r="G224" s="341">
        <f t="shared" ref="G224:H224" si="35">F224</f>
        <v>135720</v>
      </c>
      <c r="H224" s="341">
        <f t="shared" si="35"/>
        <v>135720</v>
      </c>
    </row>
    <row r="225" spans="1:8">
      <c r="A225" s="370"/>
      <c r="B225" s="698" t="s">
        <v>525</v>
      </c>
      <c r="C225" s="699"/>
      <c r="D225" s="345">
        <v>1</v>
      </c>
      <c r="E225" s="341">
        <v>332014.32</v>
      </c>
      <c r="F225" s="341">
        <v>332014.32</v>
      </c>
      <c r="G225" s="341">
        <v>286276</v>
      </c>
      <c r="H225" s="341">
        <f>G225</f>
        <v>286276</v>
      </c>
    </row>
    <row r="226" spans="1:8">
      <c r="A226" s="370"/>
      <c r="B226" s="696" t="s">
        <v>618</v>
      </c>
      <c r="C226" s="697"/>
      <c r="D226" s="345"/>
      <c r="E226" s="341"/>
      <c r="F226" s="341"/>
      <c r="G226" s="341"/>
      <c r="H226" s="341"/>
    </row>
    <row r="227" spans="1:8">
      <c r="A227" s="370"/>
      <c r="B227" s="696" t="s">
        <v>617</v>
      </c>
      <c r="C227" s="697"/>
      <c r="D227" s="345"/>
      <c r="E227" s="341"/>
      <c r="F227" s="341"/>
      <c r="G227" s="341"/>
      <c r="H227" s="341"/>
    </row>
    <row r="228" spans="1:8">
      <c r="A228" s="370"/>
      <c r="B228" s="698" t="s">
        <v>525</v>
      </c>
      <c r="C228" s="699"/>
      <c r="D228" s="345">
        <v>1</v>
      </c>
      <c r="E228" s="341">
        <v>1809873.12</v>
      </c>
      <c r="F228" s="341">
        <v>1809873.12</v>
      </c>
      <c r="G228" s="341">
        <v>1589169</v>
      </c>
      <c r="H228" s="341">
        <f t="shared" ref="G228:H249" si="36">G228</f>
        <v>1589169</v>
      </c>
    </row>
    <row r="229" spans="1:8">
      <c r="A229" s="344"/>
      <c r="B229" s="698" t="s">
        <v>619</v>
      </c>
      <c r="C229" s="699"/>
      <c r="D229" s="345"/>
      <c r="E229" s="345"/>
      <c r="F229" s="341">
        <f t="shared" ref="F229:F249" si="37">D229*E229</f>
        <v>0</v>
      </c>
      <c r="G229" s="341">
        <f t="shared" si="36"/>
        <v>0</v>
      </c>
      <c r="H229" s="341">
        <f t="shared" si="36"/>
        <v>0</v>
      </c>
    </row>
    <row r="230" spans="1:8">
      <c r="A230" s="344"/>
      <c r="B230" s="698" t="s">
        <v>620</v>
      </c>
      <c r="C230" s="699"/>
      <c r="D230" s="345"/>
      <c r="E230" s="345"/>
      <c r="F230" s="341">
        <f t="shared" ref="F230" si="38">D230*E230</f>
        <v>0</v>
      </c>
      <c r="G230" s="341">
        <f t="shared" ref="G230" si="39">F230</f>
        <v>0</v>
      </c>
      <c r="H230" s="341">
        <f t="shared" ref="H230" si="40">G230</f>
        <v>0</v>
      </c>
    </row>
    <row r="231" spans="1:8">
      <c r="A231" s="370"/>
      <c r="B231" s="698"/>
      <c r="C231" s="699"/>
      <c r="D231" s="345"/>
      <c r="E231" s="345"/>
      <c r="F231" s="341">
        <f t="shared" si="37"/>
        <v>0</v>
      </c>
      <c r="G231" s="341">
        <f t="shared" si="36"/>
        <v>0</v>
      </c>
      <c r="H231" s="341">
        <f t="shared" si="36"/>
        <v>0</v>
      </c>
    </row>
    <row r="232" spans="1:8" hidden="1">
      <c r="A232" s="370"/>
      <c r="B232" s="698"/>
      <c r="C232" s="699"/>
      <c r="D232" s="345"/>
      <c r="E232" s="345"/>
      <c r="F232" s="341">
        <f t="shared" si="37"/>
        <v>0</v>
      </c>
      <c r="G232" s="341">
        <f t="shared" si="36"/>
        <v>0</v>
      </c>
      <c r="H232" s="341">
        <f t="shared" si="36"/>
        <v>0</v>
      </c>
    </row>
    <row r="233" spans="1:8" hidden="1">
      <c r="A233" s="344"/>
      <c r="B233" s="698"/>
      <c r="C233" s="699"/>
      <c r="D233" s="345"/>
      <c r="E233" s="345"/>
      <c r="F233" s="341">
        <f t="shared" si="37"/>
        <v>0</v>
      </c>
      <c r="G233" s="341">
        <f t="shared" si="36"/>
        <v>0</v>
      </c>
      <c r="H233" s="341">
        <f t="shared" si="36"/>
        <v>0</v>
      </c>
    </row>
    <row r="234" spans="1:8" hidden="1">
      <c r="A234" s="370"/>
      <c r="B234" s="698"/>
      <c r="C234" s="699"/>
      <c r="D234" s="345"/>
      <c r="E234" s="345"/>
      <c r="F234" s="341">
        <f t="shared" si="37"/>
        <v>0</v>
      </c>
      <c r="G234" s="341">
        <f t="shared" si="36"/>
        <v>0</v>
      </c>
      <c r="H234" s="341">
        <f t="shared" si="36"/>
        <v>0</v>
      </c>
    </row>
    <row r="235" spans="1:8" hidden="1">
      <c r="A235" s="370"/>
      <c r="B235" s="698"/>
      <c r="C235" s="699"/>
      <c r="D235" s="345"/>
      <c r="E235" s="345"/>
      <c r="F235" s="341">
        <f t="shared" si="37"/>
        <v>0</v>
      </c>
      <c r="G235" s="341">
        <f t="shared" si="36"/>
        <v>0</v>
      </c>
      <c r="H235" s="341">
        <f t="shared" si="36"/>
        <v>0</v>
      </c>
    </row>
    <row r="236" spans="1:8" hidden="1">
      <c r="A236" s="344"/>
      <c r="B236" s="698"/>
      <c r="C236" s="699"/>
      <c r="D236" s="345"/>
      <c r="E236" s="345"/>
      <c r="F236" s="341">
        <f t="shared" si="37"/>
        <v>0</v>
      </c>
      <c r="G236" s="341">
        <f t="shared" si="36"/>
        <v>0</v>
      </c>
      <c r="H236" s="341">
        <f t="shared" si="36"/>
        <v>0</v>
      </c>
    </row>
    <row r="237" spans="1:8" hidden="1">
      <c r="A237" s="370"/>
      <c r="B237" s="698"/>
      <c r="C237" s="699"/>
      <c r="D237" s="345"/>
      <c r="E237" s="345"/>
      <c r="F237" s="341">
        <f t="shared" si="37"/>
        <v>0</v>
      </c>
      <c r="G237" s="341">
        <f t="shared" si="36"/>
        <v>0</v>
      </c>
      <c r="H237" s="341">
        <f t="shared" si="36"/>
        <v>0</v>
      </c>
    </row>
    <row r="238" spans="1:8" hidden="1">
      <c r="A238" s="370"/>
      <c r="B238" s="698"/>
      <c r="C238" s="699"/>
      <c r="D238" s="345"/>
      <c r="E238" s="345"/>
      <c r="F238" s="341">
        <f t="shared" si="37"/>
        <v>0</v>
      </c>
      <c r="G238" s="341">
        <f t="shared" si="36"/>
        <v>0</v>
      </c>
      <c r="H238" s="341">
        <f t="shared" si="36"/>
        <v>0</v>
      </c>
    </row>
    <row r="239" spans="1:8" hidden="1">
      <c r="A239" s="344"/>
      <c r="B239" s="698"/>
      <c r="C239" s="699"/>
      <c r="D239" s="345"/>
      <c r="E239" s="345"/>
      <c r="F239" s="341">
        <f t="shared" si="37"/>
        <v>0</v>
      </c>
      <c r="G239" s="341">
        <f t="shared" si="36"/>
        <v>0</v>
      </c>
      <c r="H239" s="341">
        <f t="shared" si="36"/>
        <v>0</v>
      </c>
    </row>
    <row r="240" spans="1:8" hidden="1">
      <c r="A240" s="370"/>
      <c r="B240" s="698"/>
      <c r="C240" s="699"/>
      <c r="D240" s="345"/>
      <c r="E240" s="345"/>
      <c r="F240" s="341">
        <f t="shared" si="37"/>
        <v>0</v>
      </c>
      <c r="G240" s="341">
        <f t="shared" si="36"/>
        <v>0</v>
      </c>
      <c r="H240" s="341">
        <f t="shared" si="36"/>
        <v>0</v>
      </c>
    </row>
    <row r="241" spans="1:21" hidden="1">
      <c r="A241" s="370"/>
      <c r="B241" s="698"/>
      <c r="C241" s="699"/>
      <c r="D241" s="345"/>
      <c r="E241" s="345"/>
      <c r="F241" s="341">
        <f t="shared" si="37"/>
        <v>0</v>
      </c>
      <c r="G241" s="341">
        <f t="shared" si="36"/>
        <v>0</v>
      </c>
      <c r="H241" s="341">
        <f t="shared" si="36"/>
        <v>0</v>
      </c>
    </row>
    <row r="242" spans="1:21" hidden="1">
      <c r="A242" s="344"/>
      <c r="B242" s="698"/>
      <c r="C242" s="699"/>
      <c r="D242" s="345"/>
      <c r="E242" s="345"/>
      <c r="F242" s="341">
        <f t="shared" si="37"/>
        <v>0</v>
      </c>
      <c r="G242" s="341">
        <f t="shared" si="36"/>
        <v>0</v>
      </c>
      <c r="H242" s="341">
        <f t="shared" si="36"/>
        <v>0</v>
      </c>
    </row>
    <row r="243" spans="1:21" hidden="1">
      <c r="A243" s="370"/>
      <c r="B243" s="698"/>
      <c r="C243" s="699"/>
      <c r="D243" s="345"/>
      <c r="E243" s="345"/>
      <c r="F243" s="341">
        <f t="shared" si="37"/>
        <v>0</v>
      </c>
      <c r="G243" s="341">
        <f t="shared" si="36"/>
        <v>0</v>
      </c>
      <c r="H243" s="341">
        <f t="shared" si="36"/>
        <v>0</v>
      </c>
    </row>
    <row r="244" spans="1:21" hidden="1">
      <c r="A244" s="370"/>
      <c r="B244" s="698"/>
      <c r="C244" s="699"/>
      <c r="D244" s="345"/>
      <c r="E244" s="345"/>
      <c r="F244" s="341">
        <f t="shared" si="37"/>
        <v>0</v>
      </c>
      <c r="G244" s="341">
        <f t="shared" si="36"/>
        <v>0</v>
      </c>
      <c r="H244" s="341">
        <f t="shared" si="36"/>
        <v>0</v>
      </c>
    </row>
    <row r="245" spans="1:21" hidden="1">
      <c r="A245" s="344"/>
      <c r="B245" s="698"/>
      <c r="C245" s="699"/>
      <c r="D245" s="345"/>
      <c r="E245" s="345"/>
      <c r="F245" s="341">
        <f t="shared" si="37"/>
        <v>0</v>
      </c>
      <c r="G245" s="341">
        <f t="shared" si="36"/>
        <v>0</v>
      </c>
      <c r="H245" s="341">
        <f t="shared" si="36"/>
        <v>0</v>
      </c>
    </row>
    <row r="246" spans="1:21" hidden="1">
      <c r="A246" s="370"/>
      <c r="B246" s="698"/>
      <c r="C246" s="699"/>
      <c r="D246" s="345"/>
      <c r="E246" s="345"/>
      <c r="F246" s="341">
        <f t="shared" si="37"/>
        <v>0</v>
      </c>
      <c r="G246" s="341">
        <f t="shared" si="36"/>
        <v>0</v>
      </c>
      <c r="H246" s="341">
        <f t="shared" si="36"/>
        <v>0</v>
      </c>
    </row>
    <row r="247" spans="1:21" hidden="1">
      <c r="A247" s="370"/>
      <c r="B247" s="698"/>
      <c r="C247" s="699"/>
      <c r="D247" s="345"/>
      <c r="E247" s="345"/>
      <c r="F247" s="341">
        <f t="shared" si="37"/>
        <v>0</v>
      </c>
      <c r="G247" s="341">
        <f t="shared" si="36"/>
        <v>0</v>
      </c>
      <c r="H247" s="341">
        <f t="shared" si="36"/>
        <v>0</v>
      </c>
    </row>
    <row r="248" spans="1:21" hidden="1">
      <c r="A248" s="344"/>
      <c r="B248" s="698"/>
      <c r="C248" s="699"/>
      <c r="D248" s="345"/>
      <c r="E248" s="345"/>
      <c r="F248" s="341">
        <f t="shared" si="37"/>
        <v>0</v>
      </c>
      <c r="G248" s="341">
        <f t="shared" si="36"/>
        <v>0</v>
      </c>
      <c r="H248" s="341">
        <f t="shared" si="36"/>
        <v>0</v>
      </c>
    </row>
    <row r="249" spans="1:21" hidden="1">
      <c r="A249" s="370"/>
      <c r="B249" s="698"/>
      <c r="C249" s="699"/>
      <c r="D249" s="345"/>
      <c r="E249" s="345"/>
      <c r="F249" s="341">
        <f t="shared" si="37"/>
        <v>0</v>
      </c>
      <c r="G249" s="341">
        <f t="shared" si="36"/>
        <v>0</v>
      </c>
      <c r="H249" s="341">
        <f t="shared" si="36"/>
        <v>0</v>
      </c>
    </row>
    <row r="250" spans="1:21" s="361" customFormat="1">
      <c r="A250" s="358"/>
      <c r="B250" s="702" t="s">
        <v>214</v>
      </c>
      <c r="C250" s="703"/>
      <c r="D250" s="359"/>
      <c r="E250" s="359"/>
      <c r="F250" s="360">
        <f>SUM(F224:F249)</f>
        <v>2277607.44</v>
      </c>
      <c r="G250" s="360">
        <f t="shared" ref="G250:H250" si="41">SUM(G224:G249)</f>
        <v>2011165</v>
      </c>
      <c r="H250" s="360">
        <f t="shared" si="41"/>
        <v>2011165</v>
      </c>
      <c r="I250" s="366"/>
      <c r="J250" s="366"/>
      <c r="K250" s="366"/>
    </row>
    <row r="251" spans="1:21" ht="15.75" thickBot="1"/>
    <row r="252" spans="1:21" ht="15.75" thickBot="1">
      <c r="A252" s="371"/>
      <c r="B252" s="704" t="s">
        <v>262</v>
      </c>
      <c r="C252" s="705"/>
      <c r="D252" s="705"/>
      <c r="E252" s="706"/>
      <c r="F252" s="372">
        <f>F250+F219+F194+F142+G130+G103+F90+F79+F66+F41+I29+F54-1</f>
        <v>16227546.4387208</v>
      </c>
      <c r="G252" s="372">
        <f>G250+G219+G194+G142+H130+H103+G90+G79+G66+G41+J29+G54</f>
        <v>16246227.998720801</v>
      </c>
      <c r="H252" s="372">
        <f>H250+H219+H194+H142+I130+I103+H90+H79+H66+H41+K29+H54</f>
        <v>16536079.003680799</v>
      </c>
    </row>
    <row r="253" spans="1:21" s="376" customFormat="1" ht="20.25" customHeight="1">
      <c r="A253" s="707" t="s">
        <v>178</v>
      </c>
      <c r="B253" s="707"/>
      <c r="C253" s="707"/>
      <c r="D253" s="373" t="str">
        <f>[1]закупки!AQ30</f>
        <v>Заведующий</v>
      </c>
      <c r="E253" s="374"/>
      <c r="F253" s="373"/>
      <c r="G253" s="374"/>
      <c r="H253" s="373" t="str">
        <f>[1]закупки!BY30</f>
        <v>Бикинева Ф.Н.</v>
      </c>
      <c r="I253" s="373"/>
      <c r="J253" s="374"/>
      <c r="K253" s="374"/>
      <c r="L253" s="374"/>
      <c r="M253" s="374"/>
      <c r="N253" s="374"/>
      <c r="O253" s="374"/>
      <c r="P253" s="374"/>
      <c r="Q253" s="374"/>
      <c r="R253" s="374"/>
      <c r="S253" s="374"/>
      <c r="T253" s="374"/>
      <c r="U253" s="375"/>
    </row>
    <row r="254" spans="1:21" s="376" customFormat="1" ht="20.25" customHeight="1">
      <c r="A254" s="707" t="s">
        <v>179</v>
      </c>
      <c r="B254" s="707"/>
      <c r="C254" s="707"/>
      <c r="D254" s="377" t="s">
        <v>263</v>
      </c>
      <c r="E254" s="378"/>
      <c r="F254" s="377" t="s">
        <v>264</v>
      </c>
      <c r="G254" s="378"/>
      <c r="H254" s="379" t="s">
        <v>265</v>
      </c>
      <c r="I254" s="379"/>
      <c r="J254" s="378"/>
      <c r="K254" s="378"/>
      <c r="L254" s="378"/>
      <c r="M254" s="378"/>
      <c r="N254" s="378"/>
      <c r="O254" s="378"/>
      <c r="P254" s="378"/>
      <c r="Q254" s="378"/>
      <c r="R254" s="378"/>
      <c r="S254" s="378"/>
      <c r="T254" s="378"/>
      <c r="U254" s="375"/>
    </row>
    <row r="255" spans="1:21" s="376" customFormat="1">
      <c r="A255" s="380"/>
    </row>
    <row r="256" spans="1:21" s="376" customFormat="1" ht="30" customHeight="1">
      <c r="A256" s="700" t="s">
        <v>181</v>
      </c>
      <c r="B256" s="700"/>
      <c r="C256" s="373" t="str">
        <f>[1]закупки!AM33</f>
        <v>главный бухгалтер</v>
      </c>
      <c r="D256" s="374"/>
      <c r="E256" s="373" t="str">
        <f>[1]закупки!BG33</f>
        <v>Синякина О.Д.</v>
      </c>
      <c r="F256" s="374"/>
      <c r="G256" s="382" t="str">
        <f>[1]закупки!CA33</f>
        <v>67-00-27</v>
      </c>
      <c r="H256" s="373"/>
    </row>
    <row r="257" spans="1:8" s="376" customFormat="1">
      <c r="C257" s="377" t="s">
        <v>266</v>
      </c>
      <c r="D257" s="378"/>
      <c r="E257" s="379" t="s">
        <v>182</v>
      </c>
      <c r="F257" s="378"/>
      <c r="G257" s="701" t="s">
        <v>183</v>
      </c>
      <c r="H257" s="701"/>
    </row>
    <row r="258" spans="1:8" s="376" customFormat="1"/>
    <row r="259" spans="1:8" s="376" customFormat="1"/>
    <row r="260" spans="1:8" s="376" customFormat="1">
      <c r="A260" s="700" t="str">
        <f>'иная прин '!A49:E49</f>
        <v>"29" июня 2021</v>
      </c>
      <c r="B260" s="700"/>
      <c r="C260" s="700"/>
      <c r="D260" s="700"/>
      <c r="E260" s="700"/>
    </row>
  </sheetData>
  <mergeCells count="203">
    <mergeCell ref="B182:C182"/>
    <mergeCell ref="B183:C183"/>
    <mergeCell ref="B184:C184"/>
    <mergeCell ref="B162:C162"/>
    <mergeCell ref="B163:C163"/>
    <mergeCell ref="B178:C178"/>
    <mergeCell ref="B179:C179"/>
    <mergeCell ref="B180:C180"/>
    <mergeCell ref="B181:C181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53:C153"/>
    <mergeCell ref="B154:C154"/>
    <mergeCell ref="B155:C155"/>
    <mergeCell ref="B159:C159"/>
    <mergeCell ref="B160:C160"/>
    <mergeCell ref="B161:C161"/>
    <mergeCell ref="B135:C135"/>
    <mergeCell ref="B136:C136"/>
    <mergeCell ref="B137:C137"/>
    <mergeCell ref="B138:C138"/>
    <mergeCell ref="B151:C151"/>
    <mergeCell ref="B152:C152"/>
    <mergeCell ref="B150:C150"/>
    <mergeCell ref="B156:C156"/>
    <mergeCell ref="B157:C157"/>
    <mergeCell ref="B158:C158"/>
    <mergeCell ref="B129:C129"/>
    <mergeCell ref="B130:C130"/>
    <mergeCell ref="B117:C117"/>
    <mergeCell ref="B118:C118"/>
    <mergeCell ref="B127:C127"/>
    <mergeCell ref="B110:C110"/>
    <mergeCell ref="B111:C111"/>
    <mergeCell ref="B112:C112"/>
    <mergeCell ref="B120:C120"/>
    <mergeCell ref="B116:C116"/>
    <mergeCell ref="B121:C121"/>
    <mergeCell ref="B86:C86"/>
    <mergeCell ref="B87:C87"/>
    <mergeCell ref="B88:C88"/>
    <mergeCell ref="B89:C89"/>
    <mergeCell ref="B90:C90"/>
    <mergeCell ref="B78:C78"/>
    <mergeCell ref="B79:C79"/>
    <mergeCell ref="A81:H81"/>
    <mergeCell ref="B83:C83"/>
    <mergeCell ref="B84:C84"/>
    <mergeCell ref="B85:C85"/>
    <mergeCell ref="B82:C82"/>
    <mergeCell ref="B71:C71"/>
    <mergeCell ref="B72:C72"/>
    <mergeCell ref="B74:C74"/>
    <mergeCell ref="B75:C75"/>
    <mergeCell ref="B76:C76"/>
    <mergeCell ref="B77:C77"/>
    <mergeCell ref="B62:C62"/>
    <mergeCell ref="B63:C63"/>
    <mergeCell ref="B64:C64"/>
    <mergeCell ref="B65:C65"/>
    <mergeCell ref="B66:C66"/>
    <mergeCell ref="B70:C70"/>
    <mergeCell ref="B73:C73"/>
    <mergeCell ref="B53:D53"/>
    <mergeCell ref="B54:D54"/>
    <mergeCell ref="B58:C58"/>
    <mergeCell ref="B59:C59"/>
    <mergeCell ref="B60:C60"/>
    <mergeCell ref="B61:C61"/>
    <mergeCell ref="B47:D47"/>
    <mergeCell ref="B48:D48"/>
    <mergeCell ref="B49:D49"/>
    <mergeCell ref="B50:D50"/>
    <mergeCell ref="B51:D51"/>
    <mergeCell ref="B52:D52"/>
    <mergeCell ref="A43:H43"/>
    <mergeCell ref="B45:D45"/>
    <mergeCell ref="B46:D46"/>
    <mergeCell ref="A14:A16"/>
    <mergeCell ref="B14:B16"/>
    <mergeCell ref="C14:C16"/>
    <mergeCell ref="D14:G14"/>
    <mergeCell ref="H14:H16"/>
    <mergeCell ref="I14:I16"/>
    <mergeCell ref="J1:K1"/>
    <mergeCell ref="I2:K2"/>
    <mergeCell ref="A3:K3"/>
    <mergeCell ref="A5:K5"/>
    <mergeCell ref="A7:B7"/>
    <mergeCell ref="A9:C9"/>
    <mergeCell ref="J14:J16"/>
    <mergeCell ref="K14:K16"/>
    <mergeCell ref="D15:D16"/>
    <mergeCell ref="B95:C95"/>
    <mergeCell ref="B101:C101"/>
    <mergeCell ref="B106:C106"/>
    <mergeCell ref="B107:C107"/>
    <mergeCell ref="B108:C108"/>
    <mergeCell ref="B128:C128"/>
    <mergeCell ref="B119:C119"/>
    <mergeCell ref="B102:C102"/>
    <mergeCell ref="B103:C103"/>
    <mergeCell ref="B96:C96"/>
    <mergeCell ref="B97:C97"/>
    <mergeCell ref="B98:C98"/>
    <mergeCell ref="B109:C109"/>
    <mergeCell ref="B122:C122"/>
    <mergeCell ref="B123:C123"/>
    <mergeCell ref="B124:C124"/>
    <mergeCell ref="B125:C125"/>
    <mergeCell ref="B126:C126"/>
    <mergeCell ref="B113:C113"/>
    <mergeCell ref="B114:C114"/>
    <mergeCell ref="B115:C115"/>
    <mergeCell ref="B134:C134"/>
    <mergeCell ref="B139:C139"/>
    <mergeCell ref="B140:C140"/>
    <mergeCell ref="B141:C141"/>
    <mergeCell ref="B142:C142"/>
    <mergeCell ref="B146:C146"/>
    <mergeCell ref="B147:C147"/>
    <mergeCell ref="B148:C148"/>
    <mergeCell ref="B149:C149"/>
    <mergeCell ref="B189:C189"/>
    <mergeCell ref="B190:C190"/>
    <mergeCell ref="B191:C191"/>
    <mergeCell ref="B194:C194"/>
    <mergeCell ref="B185:C185"/>
    <mergeCell ref="B186:C186"/>
    <mergeCell ref="B187:C187"/>
    <mergeCell ref="B188:C188"/>
    <mergeCell ref="B197:C197"/>
    <mergeCell ref="B218:C218"/>
    <mergeCell ref="B219:C219"/>
    <mergeCell ref="B222:C222"/>
    <mergeCell ref="B226:C226"/>
    <mergeCell ref="B198:C198"/>
    <mergeCell ref="B199:C199"/>
    <mergeCell ref="B200:C200"/>
    <mergeCell ref="B201:C201"/>
    <mergeCell ref="B202:C202"/>
    <mergeCell ref="B203:C203"/>
    <mergeCell ref="B204:C204"/>
    <mergeCell ref="B225:C225"/>
    <mergeCell ref="B223:C223"/>
    <mergeCell ref="B205:C205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44:C244"/>
    <mergeCell ref="B224:C224"/>
    <mergeCell ref="B228:C228"/>
    <mergeCell ref="B229:C229"/>
    <mergeCell ref="B231:C231"/>
    <mergeCell ref="B232:C232"/>
    <mergeCell ref="B233:C233"/>
    <mergeCell ref="B234:C234"/>
    <mergeCell ref="B235:C235"/>
    <mergeCell ref="B227:C227"/>
    <mergeCell ref="B230:C230"/>
    <mergeCell ref="A256:B256"/>
    <mergeCell ref="G257:H257"/>
    <mergeCell ref="A260:E260"/>
    <mergeCell ref="B192:C192"/>
    <mergeCell ref="B193:C193"/>
    <mergeCell ref="B245:C245"/>
    <mergeCell ref="B246:C246"/>
    <mergeCell ref="B247:C247"/>
    <mergeCell ref="B248:C248"/>
    <mergeCell ref="B249:C249"/>
    <mergeCell ref="B250:C250"/>
    <mergeCell ref="B252:E252"/>
    <mergeCell ref="A253:C253"/>
    <mergeCell ref="A254:C254"/>
    <mergeCell ref="B236:C236"/>
    <mergeCell ref="B237:C237"/>
    <mergeCell ref="B238:C238"/>
    <mergeCell ref="B239:C239"/>
    <mergeCell ref="B240:C240"/>
    <mergeCell ref="B241:C241"/>
    <mergeCell ref="B242:C242"/>
    <mergeCell ref="B243:C243"/>
  </mergeCells>
  <pageMargins left="0.70866141732283472" right="0.70866141732283472" top="0.74803149606299213" bottom="0.74803149606299213" header="0.31496062992125984" footer="0.74803149606299213"/>
  <pageSetup paperSize="9" scale="57" orientation="portrait" r:id="rId1"/>
  <rowBreaks count="2" manualBreakCount="2">
    <brk id="80" max="10" man="1"/>
    <brk id="180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O279"/>
  <sheetViews>
    <sheetView view="pageBreakPreview" topLeftCell="A66" zoomScaleNormal="100" zoomScaleSheetLayoutView="100" workbookViewId="0">
      <selection activeCell="D78" sqref="D78"/>
    </sheetView>
  </sheetViews>
  <sheetFormatPr defaultRowHeight="15"/>
  <cols>
    <col min="1" max="1" width="6.7109375" style="42" customWidth="1"/>
    <col min="2" max="2" width="17.7109375" style="346" customWidth="1"/>
    <col min="3" max="3" width="16.7109375" style="346" customWidth="1"/>
    <col min="4" max="5" width="14" style="346" customWidth="1"/>
    <col min="6" max="6" width="16.140625" style="346" customWidth="1"/>
    <col min="7" max="7" width="16.5703125" style="346" customWidth="1"/>
    <col min="8" max="8" width="16.140625" style="346" customWidth="1"/>
    <col min="9" max="9" width="15.42578125" style="346" customWidth="1"/>
    <col min="10" max="10" width="15.5703125" style="346" customWidth="1"/>
    <col min="11" max="11" width="16.140625" style="346" customWidth="1"/>
    <col min="12" max="12" width="9.140625" style="383"/>
    <col min="13" max="13" width="12.28515625" style="383" customWidth="1"/>
    <col min="14" max="14" width="9.140625" style="383"/>
    <col min="15" max="15" width="17" style="383" customWidth="1"/>
    <col min="16" max="16384" width="9.140625" style="383"/>
  </cols>
  <sheetData>
    <row r="1" spans="1:11" ht="15.75">
      <c r="A1" s="716" t="s">
        <v>448</v>
      </c>
      <c r="B1" s="716"/>
      <c r="C1" s="716"/>
      <c r="D1" s="716"/>
      <c r="E1" s="716"/>
      <c r="F1" s="716"/>
      <c r="G1" s="716"/>
      <c r="H1" s="716"/>
      <c r="I1" s="716"/>
      <c r="J1" s="716"/>
      <c r="K1" s="716"/>
    </row>
    <row r="4" spans="1:11">
      <c r="A4" s="717" t="s">
        <v>449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</row>
    <row r="6" spans="1:11">
      <c r="A6" s="717" t="s">
        <v>202</v>
      </c>
      <c r="B6" s="717"/>
      <c r="C6" s="347">
        <v>1210376210</v>
      </c>
    </row>
    <row r="8" spans="1:11">
      <c r="A8" s="717" t="s">
        <v>203</v>
      </c>
      <c r="B8" s="717"/>
      <c r="C8" s="717"/>
      <c r="D8" s="348" t="s">
        <v>526</v>
      </c>
    </row>
    <row r="9" spans="1:11">
      <c r="A9" s="349"/>
      <c r="B9" s="349"/>
      <c r="C9" s="349"/>
    </row>
    <row r="10" spans="1:11">
      <c r="A10" s="350" t="s">
        <v>204</v>
      </c>
      <c r="B10" s="351"/>
      <c r="C10" s="351"/>
      <c r="D10" s="351"/>
    </row>
    <row r="11" spans="1:11">
      <c r="A11" s="350" t="s">
        <v>205</v>
      </c>
      <c r="B11" s="351"/>
      <c r="C11" s="351"/>
      <c r="D11" s="351"/>
    </row>
    <row r="13" spans="1:11">
      <c r="A13" s="719"/>
      <c r="B13" s="718" t="s">
        <v>206</v>
      </c>
      <c r="C13" s="718" t="s">
        <v>207</v>
      </c>
      <c r="D13" s="718" t="s">
        <v>208</v>
      </c>
      <c r="E13" s="718"/>
      <c r="F13" s="718"/>
      <c r="G13" s="718"/>
      <c r="H13" s="718" t="s">
        <v>209</v>
      </c>
      <c r="I13" s="718" t="s">
        <v>304</v>
      </c>
      <c r="J13" s="718" t="s">
        <v>305</v>
      </c>
      <c r="K13" s="718" t="s">
        <v>397</v>
      </c>
    </row>
    <row r="14" spans="1:11">
      <c r="A14" s="719"/>
      <c r="B14" s="718"/>
      <c r="C14" s="718"/>
      <c r="D14" s="719" t="s">
        <v>210</v>
      </c>
      <c r="E14" s="352" t="s">
        <v>29</v>
      </c>
      <c r="F14" s="352"/>
      <c r="G14" s="352"/>
      <c r="H14" s="718"/>
      <c r="I14" s="718"/>
      <c r="J14" s="718"/>
      <c r="K14" s="718"/>
    </row>
    <row r="15" spans="1:11" ht="36.75">
      <c r="A15" s="719"/>
      <c r="B15" s="718"/>
      <c r="C15" s="718"/>
      <c r="D15" s="719"/>
      <c r="E15" s="353" t="s">
        <v>211</v>
      </c>
      <c r="F15" s="353" t="s">
        <v>212</v>
      </c>
      <c r="G15" s="353" t="s">
        <v>213</v>
      </c>
      <c r="H15" s="718"/>
      <c r="I15" s="718"/>
      <c r="J15" s="718"/>
      <c r="K15" s="718"/>
    </row>
    <row r="16" spans="1:11">
      <c r="A16" s="354">
        <v>1</v>
      </c>
      <c r="B16" s="354">
        <v>2</v>
      </c>
      <c r="C16" s="354">
        <v>3</v>
      </c>
      <c r="D16" s="354">
        <v>4</v>
      </c>
      <c r="E16" s="354">
        <v>5</v>
      </c>
      <c r="F16" s="354">
        <v>6</v>
      </c>
      <c r="G16" s="354">
        <v>7</v>
      </c>
      <c r="H16" s="354">
        <v>8</v>
      </c>
      <c r="I16" s="354">
        <v>9</v>
      </c>
      <c r="J16" s="354">
        <v>10</v>
      </c>
      <c r="K16" s="354">
        <v>11</v>
      </c>
    </row>
    <row r="17" spans="1:15">
      <c r="A17" s="354"/>
      <c r="B17" s="354" t="s">
        <v>451</v>
      </c>
      <c r="C17" s="354"/>
      <c r="D17" s="354"/>
      <c r="E17" s="354"/>
      <c r="F17" s="354"/>
      <c r="G17" s="354"/>
      <c r="H17" s="354"/>
      <c r="I17" s="354"/>
      <c r="J17" s="354"/>
      <c r="K17" s="354"/>
    </row>
    <row r="18" spans="1:15" ht="24.75">
      <c r="A18" s="344">
        <v>1</v>
      </c>
      <c r="B18" s="353" t="s">
        <v>301</v>
      </c>
      <c r="C18" s="345">
        <v>5.5</v>
      </c>
      <c r="D18" s="341">
        <f>E18+F18+G18</f>
        <v>48408.39</v>
      </c>
      <c r="E18" s="341">
        <v>41309.64</v>
      </c>
      <c r="F18" s="341"/>
      <c r="G18" s="341">
        <v>7098.75</v>
      </c>
      <c r="H18" s="341"/>
      <c r="I18" s="341">
        <f>ROUND((C18*D18+H18)*11,2)</f>
        <v>2928707.6</v>
      </c>
      <c r="J18" s="341">
        <f>ROUND(I34/3*12*1.03,2)</f>
        <v>0</v>
      </c>
      <c r="K18" s="341">
        <f>ROUND(J18*1.03,2)</f>
        <v>0</v>
      </c>
      <c r="M18" s="384">
        <f>C18*D18+H18</f>
        <v>266246.14500000002</v>
      </c>
      <c r="N18" s="384"/>
      <c r="O18" s="384">
        <v>21648928</v>
      </c>
    </row>
    <row r="19" spans="1:15">
      <c r="A19" s="344">
        <v>2</v>
      </c>
      <c r="B19" s="353" t="s">
        <v>302</v>
      </c>
      <c r="C19" s="345">
        <v>86.95</v>
      </c>
      <c r="D19" s="341">
        <f t="shared" ref="D19:D39" si="0">E19+F19+G19</f>
        <v>22468.030000000002</v>
      </c>
      <c r="E19" s="341">
        <v>19144.580000000002</v>
      </c>
      <c r="F19" s="341">
        <v>221.65</v>
      </c>
      <c r="G19" s="341">
        <v>3101.8</v>
      </c>
      <c r="H19" s="341"/>
      <c r="I19" s="341">
        <f>ROUND((C19*D19+H19)*11,2)</f>
        <v>21489547.289999999</v>
      </c>
      <c r="J19" s="341">
        <v>0</v>
      </c>
      <c r="K19" s="341">
        <v>0</v>
      </c>
      <c r="M19" s="384">
        <f>C19*D19+H19</f>
        <v>1953595.2085000002</v>
      </c>
      <c r="N19" s="384"/>
      <c r="O19" s="384">
        <f>O18-I18-I19-I20</f>
        <v>-12370813.000000002</v>
      </c>
    </row>
    <row r="20" spans="1:15">
      <c r="A20" s="344">
        <v>3</v>
      </c>
      <c r="B20" s="353" t="s">
        <v>303</v>
      </c>
      <c r="C20" s="345">
        <v>53.5</v>
      </c>
      <c r="D20" s="341">
        <f t="shared" si="0"/>
        <v>16315.169999999998</v>
      </c>
      <c r="E20" s="341">
        <v>12780.89</v>
      </c>
      <c r="F20" s="341">
        <v>44.98</v>
      </c>
      <c r="G20" s="341">
        <v>3489.3</v>
      </c>
      <c r="H20" s="341"/>
      <c r="I20" s="341">
        <f>ROUND((C20*D20+H20)*11,2)+8.56</f>
        <v>9601486.1100000013</v>
      </c>
      <c r="J20" s="341">
        <f t="shared" ref="J20" si="1">ROUND(I36/3*12*1.03,2)</f>
        <v>0</v>
      </c>
      <c r="K20" s="341"/>
      <c r="M20" s="384">
        <f t="shared" ref="M20" si="2">C20*D20+H20</f>
        <v>872861.59499999986</v>
      </c>
      <c r="N20" s="384"/>
      <c r="O20" s="384">
        <f>O21-I18-I19-I20</f>
        <v>-12370813.000000002</v>
      </c>
    </row>
    <row r="21" spans="1:15">
      <c r="A21" s="354"/>
      <c r="B21" s="354" t="s">
        <v>564</v>
      </c>
      <c r="C21" s="354"/>
      <c r="D21" s="354"/>
      <c r="E21" s="354"/>
      <c r="F21" s="354"/>
      <c r="G21" s="354"/>
      <c r="H21" s="354"/>
      <c r="I21" s="354"/>
      <c r="J21" s="354"/>
      <c r="K21" s="354"/>
      <c r="M21" s="384"/>
      <c r="N21" s="384"/>
      <c r="O21" s="384">
        <v>21648928</v>
      </c>
    </row>
    <row r="22" spans="1:15" ht="24.75">
      <c r="A22" s="344">
        <v>1</v>
      </c>
      <c r="B22" s="353" t="s">
        <v>301</v>
      </c>
      <c r="C22" s="345">
        <f>C18</f>
        <v>5.5</v>
      </c>
      <c r="D22" s="341">
        <f>E22+F22+G22</f>
        <v>48408.39</v>
      </c>
      <c r="E22" s="341">
        <f>E18</f>
        <v>41309.64</v>
      </c>
      <c r="F22" s="341"/>
      <c r="G22" s="341">
        <f>G18</f>
        <v>7098.75</v>
      </c>
      <c r="H22" s="341"/>
      <c r="I22" s="341">
        <f>ROUND((C22*D22+H22)*1,0)</f>
        <v>266246</v>
      </c>
      <c r="J22" s="341"/>
      <c r="K22" s="341"/>
      <c r="M22" s="384">
        <f>C22*D22+H22</f>
        <v>266246.14500000002</v>
      </c>
      <c r="N22" s="384"/>
      <c r="O22" s="384">
        <f>3092704+431100</f>
        <v>3523804</v>
      </c>
    </row>
    <row r="23" spans="1:15">
      <c r="A23" s="344">
        <v>2</v>
      </c>
      <c r="B23" s="353" t="s">
        <v>302</v>
      </c>
      <c r="C23" s="345">
        <f t="shared" ref="C23:C24" si="3">C19</f>
        <v>86.95</v>
      </c>
      <c r="D23" s="341">
        <f t="shared" ref="D23:D24" si="4">E23+F23+G23</f>
        <v>27426.050000000003</v>
      </c>
      <c r="E23" s="341">
        <f t="shared" ref="E23:E24" si="5">E19</f>
        <v>19144.580000000002</v>
      </c>
      <c r="F23" s="341">
        <f>F19</f>
        <v>221.65</v>
      </c>
      <c r="G23" s="341">
        <f>G19+4958.02</f>
        <v>8059.8200000000006</v>
      </c>
      <c r="H23" s="341"/>
      <c r="I23" s="341">
        <f t="shared" ref="I23:I24" si="6">ROUND((C23*D23+H23)*1,0)</f>
        <v>2384695</v>
      </c>
      <c r="J23" s="341"/>
      <c r="K23" s="341"/>
      <c r="M23" s="384">
        <f>C23*D23+H23</f>
        <v>2384695.0475000003</v>
      </c>
      <c r="N23" s="384"/>
      <c r="O23" s="384">
        <f>O22*6-I22-I23-I24</f>
        <v>17619021</v>
      </c>
    </row>
    <row r="24" spans="1:15">
      <c r="A24" s="344">
        <v>3</v>
      </c>
      <c r="B24" s="353" t="s">
        <v>303</v>
      </c>
      <c r="C24" s="345">
        <f t="shared" si="3"/>
        <v>53.5</v>
      </c>
      <c r="D24" s="341">
        <f t="shared" si="4"/>
        <v>16315.169999999998</v>
      </c>
      <c r="E24" s="341">
        <f t="shared" si="5"/>
        <v>12780.89</v>
      </c>
      <c r="F24" s="341">
        <f>F20</f>
        <v>44.98</v>
      </c>
      <c r="G24" s="341">
        <f>G20</f>
        <v>3489.3</v>
      </c>
      <c r="H24" s="341"/>
      <c r="I24" s="341">
        <f t="shared" si="6"/>
        <v>872862</v>
      </c>
      <c r="J24" s="341"/>
      <c r="K24" s="341"/>
      <c r="M24" s="384">
        <f>C24*D24+H24</f>
        <v>872861.59499999986</v>
      </c>
      <c r="N24" s="384"/>
      <c r="O24" s="384"/>
    </row>
    <row r="25" spans="1:15" hidden="1">
      <c r="A25" s="354"/>
      <c r="B25" s="354" t="s">
        <v>565</v>
      </c>
      <c r="C25" s="354"/>
      <c r="D25" s="354"/>
      <c r="E25" s="354"/>
      <c r="F25" s="354"/>
      <c r="G25" s="354"/>
      <c r="H25" s="354"/>
      <c r="I25" s="354"/>
      <c r="J25" s="354"/>
      <c r="K25" s="354"/>
      <c r="M25" s="384"/>
      <c r="N25" s="384"/>
      <c r="O25" s="384">
        <f>M22+M23+M24</f>
        <v>3523802.7875000001</v>
      </c>
    </row>
    <row r="26" spans="1:15" ht="24.75" hidden="1">
      <c r="A26" s="344">
        <v>1</v>
      </c>
      <c r="B26" s="353" t="s">
        <v>301</v>
      </c>
      <c r="C26" s="345"/>
      <c r="D26" s="341"/>
      <c r="E26" s="341"/>
      <c r="F26" s="341"/>
      <c r="G26" s="341"/>
      <c r="H26" s="341"/>
      <c r="I26" s="341">
        <f>ROUND((C26*D26+H26)*3,0)</f>
        <v>0</v>
      </c>
      <c r="J26" s="341"/>
      <c r="K26" s="341"/>
      <c r="M26" s="384">
        <f>C26*D26+H26</f>
        <v>0</v>
      </c>
      <c r="N26" s="384"/>
      <c r="O26" s="384">
        <v>3092703</v>
      </c>
    </row>
    <row r="27" spans="1:15" hidden="1">
      <c r="A27" s="344">
        <v>2</v>
      </c>
      <c r="B27" s="353" t="s">
        <v>302</v>
      </c>
      <c r="C27" s="345"/>
      <c r="D27" s="341"/>
      <c r="E27" s="341"/>
      <c r="F27" s="341"/>
      <c r="G27" s="341"/>
      <c r="H27" s="341"/>
      <c r="I27" s="341">
        <f t="shared" ref="I27:I28" si="7">ROUND((C27*D27+H27)*3,0)</f>
        <v>0</v>
      </c>
      <c r="J27" s="341"/>
      <c r="K27" s="341"/>
      <c r="M27" s="384">
        <f t="shared" ref="M27:M28" si="8">C27*D27+H27</f>
        <v>0</v>
      </c>
      <c r="N27" s="384"/>
      <c r="O27" s="384">
        <f>O26-I26-I27-I28</f>
        <v>3092703</v>
      </c>
    </row>
    <row r="28" spans="1:15" hidden="1">
      <c r="A28" s="344">
        <v>3</v>
      </c>
      <c r="B28" s="353" t="s">
        <v>303</v>
      </c>
      <c r="C28" s="345"/>
      <c r="D28" s="341"/>
      <c r="E28" s="341"/>
      <c r="F28" s="341"/>
      <c r="G28" s="341"/>
      <c r="H28" s="341"/>
      <c r="I28" s="341">
        <f t="shared" si="7"/>
        <v>0</v>
      </c>
      <c r="J28" s="341"/>
      <c r="K28" s="341"/>
      <c r="M28" s="384">
        <f t="shared" si="8"/>
        <v>0</v>
      </c>
      <c r="N28" s="384"/>
      <c r="O28" s="384"/>
    </row>
    <row r="29" spans="1:15" hidden="1">
      <c r="A29" s="354"/>
      <c r="B29" s="354" t="s">
        <v>566</v>
      </c>
      <c r="C29" s="354"/>
      <c r="D29" s="354"/>
      <c r="E29" s="354"/>
      <c r="F29" s="354"/>
      <c r="G29" s="354"/>
      <c r="H29" s="354"/>
      <c r="I29" s="354"/>
      <c r="J29" s="354"/>
      <c r="K29" s="354"/>
      <c r="M29" s="384"/>
      <c r="N29" s="384"/>
      <c r="O29" s="384">
        <f>M26+M27+M28</f>
        <v>0</v>
      </c>
    </row>
    <row r="30" spans="1:15" ht="24.75" hidden="1">
      <c r="A30" s="344">
        <v>1</v>
      </c>
      <c r="B30" s="353" t="s">
        <v>301</v>
      </c>
      <c r="C30" s="345">
        <f>C26</f>
        <v>0</v>
      </c>
      <c r="D30" s="341"/>
      <c r="E30" s="341"/>
      <c r="F30" s="341"/>
      <c r="G30" s="341"/>
      <c r="H30" s="341"/>
      <c r="I30" s="341">
        <f>ROUND((C30*D30+H30)*1,0)</f>
        <v>0</v>
      </c>
      <c r="J30" s="341"/>
      <c r="K30" s="341"/>
      <c r="M30" s="384">
        <f>C30*D30+H30</f>
        <v>0</v>
      </c>
      <c r="N30" s="384"/>
      <c r="O30" s="384">
        <v>3024569</v>
      </c>
    </row>
    <row r="31" spans="1:15" hidden="1">
      <c r="A31" s="344">
        <v>2</v>
      </c>
      <c r="B31" s="353" t="s">
        <v>302</v>
      </c>
      <c r="C31" s="345">
        <f>C27</f>
        <v>0</v>
      </c>
      <c r="D31" s="341"/>
      <c r="E31" s="341"/>
      <c r="F31" s="341"/>
      <c r="G31" s="341"/>
      <c r="H31" s="341"/>
      <c r="I31" s="341">
        <f t="shared" ref="I31:I32" si="9">ROUND((C31*D31+H31)*1,0)</f>
        <v>0</v>
      </c>
      <c r="J31" s="341"/>
      <c r="K31" s="341"/>
      <c r="M31" s="384">
        <f t="shared" ref="M31:M32" si="10">C31*D31+H31</f>
        <v>0</v>
      </c>
      <c r="N31" s="384"/>
      <c r="O31" s="384">
        <f>O30-I30-I31-I32</f>
        <v>3024569</v>
      </c>
    </row>
    <row r="32" spans="1:15" hidden="1">
      <c r="A32" s="344">
        <v>3</v>
      </c>
      <c r="B32" s="353" t="s">
        <v>303</v>
      </c>
      <c r="C32" s="345">
        <f>C28</f>
        <v>0</v>
      </c>
      <c r="D32" s="341"/>
      <c r="E32" s="341"/>
      <c r="F32" s="341"/>
      <c r="G32" s="341"/>
      <c r="H32" s="341"/>
      <c r="I32" s="341">
        <f t="shared" si="9"/>
        <v>0</v>
      </c>
      <c r="J32" s="341"/>
      <c r="K32" s="341"/>
      <c r="M32" s="384">
        <f t="shared" si="10"/>
        <v>0</v>
      </c>
      <c r="N32" s="384"/>
      <c r="O32" s="384"/>
    </row>
    <row r="33" spans="1:15" hidden="1">
      <c r="A33" s="354"/>
      <c r="B33" s="354" t="s">
        <v>452</v>
      </c>
      <c r="C33" s="354"/>
      <c r="D33" s="354"/>
      <c r="E33" s="354"/>
      <c r="F33" s="354"/>
      <c r="G33" s="354"/>
      <c r="H33" s="354"/>
      <c r="I33" s="354"/>
      <c r="J33" s="354"/>
      <c r="K33" s="354"/>
      <c r="M33" s="384"/>
      <c r="N33" s="384"/>
      <c r="O33" s="384">
        <f>M30+M31+M32</f>
        <v>0</v>
      </c>
    </row>
    <row r="34" spans="1:15" ht="24.75" hidden="1">
      <c r="A34" s="344">
        <v>1</v>
      </c>
      <c r="B34" s="353" t="s">
        <v>301</v>
      </c>
      <c r="C34" s="345"/>
      <c r="D34" s="341">
        <f>E34+F34+G34</f>
        <v>0</v>
      </c>
      <c r="E34" s="341"/>
      <c r="F34" s="341"/>
      <c r="G34" s="341"/>
      <c r="H34" s="341"/>
      <c r="I34" s="341">
        <f>ROUND((C34*D34+H34)*3,0)</f>
        <v>0</v>
      </c>
      <c r="J34" s="341"/>
      <c r="K34" s="341"/>
      <c r="M34" s="384">
        <f>C34*D34+H34</f>
        <v>0</v>
      </c>
      <c r="N34" s="384"/>
      <c r="O34" s="384">
        <v>3115306</v>
      </c>
    </row>
    <row r="35" spans="1:15" hidden="1">
      <c r="A35" s="344">
        <v>2</v>
      </c>
      <c r="B35" s="353" t="s">
        <v>302</v>
      </c>
      <c r="C35" s="345"/>
      <c r="D35" s="341">
        <f t="shared" ref="D35:D36" si="11">E35+F35+G35</f>
        <v>0</v>
      </c>
      <c r="E35" s="341"/>
      <c r="F35" s="341"/>
      <c r="G35" s="341"/>
      <c r="H35" s="341"/>
      <c r="I35" s="341">
        <f t="shared" ref="I35:I36" si="12">ROUND((C35*D35+H35)*3,0)</f>
        <v>0</v>
      </c>
      <c r="J35" s="341"/>
      <c r="K35" s="341"/>
      <c r="M35" s="384">
        <f t="shared" ref="M35:M36" si="13">C35*D35+H35</f>
        <v>0</v>
      </c>
      <c r="N35" s="384"/>
      <c r="O35" s="384">
        <f>O34*3-I34-I35-I36</f>
        <v>9345918</v>
      </c>
    </row>
    <row r="36" spans="1:15" hidden="1">
      <c r="A36" s="344">
        <v>3</v>
      </c>
      <c r="B36" s="353" t="s">
        <v>303</v>
      </c>
      <c r="C36" s="345"/>
      <c r="D36" s="341">
        <f t="shared" si="11"/>
        <v>0</v>
      </c>
      <c r="E36" s="341"/>
      <c r="F36" s="341"/>
      <c r="G36" s="341"/>
      <c r="H36" s="341"/>
      <c r="I36" s="341">
        <f t="shared" si="12"/>
        <v>0</v>
      </c>
      <c r="J36" s="341"/>
      <c r="K36" s="341"/>
      <c r="M36" s="384">
        <f t="shared" si="13"/>
        <v>0</v>
      </c>
      <c r="N36" s="384"/>
      <c r="O36" s="384"/>
    </row>
    <row r="37" spans="1:15" hidden="1">
      <c r="A37" s="344"/>
      <c r="B37" s="357"/>
      <c r="C37" s="345"/>
      <c r="D37" s="341">
        <f t="shared" si="0"/>
        <v>0</v>
      </c>
      <c r="E37" s="341"/>
      <c r="F37" s="341"/>
      <c r="G37" s="341"/>
      <c r="H37" s="341"/>
      <c r="I37" s="341">
        <f t="shared" ref="I37:I38" si="14">C37*D37+H37</f>
        <v>0</v>
      </c>
      <c r="J37" s="341"/>
      <c r="K37" s="341"/>
      <c r="M37" s="384"/>
      <c r="N37" s="384"/>
      <c r="O37" s="384">
        <f>M34+M35+M36</f>
        <v>0</v>
      </c>
    </row>
    <row r="38" spans="1:15" hidden="1">
      <c r="A38" s="344"/>
      <c r="B38" s="357"/>
      <c r="C38" s="345"/>
      <c r="D38" s="341">
        <f t="shared" si="0"/>
        <v>0</v>
      </c>
      <c r="E38" s="341"/>
      <c r="F38" s="341"/>
      <c r="G38" s="341"/>
      <c r="H38" s="341"/>
      <c r="I38" s="341">
        <f t="shared" si="14"/>
        <v>0</v>
      </c>
      <c r="J38" s="341"/>
      <c r="K38" s="341"/>
      <c r="M38" s="384"/>
      <c r="N38" s="384"/>
      <c r="O38" s="384"/>
    </row>
    <row r="39" spans="1:15">
      <c r="A39" s="344"/>
      <c r="B39" s="357"/>
      <c r="C39" s="345"/>
      <c r="D39" s="341">
        <f t="shared" si="0"/>
        <v>0</v>
      </c>
      <c r="E39" s="341"/>
      <c r="F39" s="341"/>
      <c r="G39" s="341"/>
      <c r="H39" s="341"/>
      <c r="I39" s="341">
        <v>-149537</v>
      </c>
      <c r="J39" s="341">
        <v>39045131</v>
      </c>
      <c r="K39" s="341">
        <v>40329038</v>
      </c>
      <c r="M39" s="384"/>
      <c r="N39" s="384"/>
      <c r="O39" s="384"/>
    </row>
    <row r="40" spans="1:15">
      <c r="A40" s="358" t="s">
        <v>214</v>
      </c>
      <c r="B40" s="359"/>
      <c r="C40" s="359"/>
      <c r="D40" s="360">
        <f>SUM(D18:D39)</f>
        <v>179341.19999999995</v>
      </c>
      <c r="E40" s="360">
        <f t="shared" ref="E40:H40" si="15">SUM(E18:E39)</f>
        <v>146470.22000000003</v>
      </c>
      <c r="F40" s="360">
        <f t="shared" si="15"/>
        <v>533.26</v>
      </c>
      <c r="G40" s="360">
        <f t="shared" si="15"/>
        <v>32337.719999999998</v>
      </c>
      <c r="H40" s="360">
        <f t="shared" si="15"/>
        <v>0</v>
      </c>
      <c r="I40" s="360">
        <f>SUM(I18:I39)-2</f>
        <v>37394005</v>
      </c>
      <c r="J40" s="360">
        <f>SUM(J18:J39)</f>
        <v>39045131</v>
      </c>
      <c r="K40" s="360">
        <f t="shared" ref="K40" si="16">SUM(K18:K39)</f>
        <v>40329038</v>
      </c>
    </row>
    <row r="42" spans="1:15" hidden="1">
      <c r="A42" s="362" t="s">
        <v>215</v>
      </c>
      <c r="B42" s="351"/>
      <c r="C42" s="351"/>
      <c r="D42" s="351"/>
      <c r="E42" s="351"/>
      <c r="F42" s="351"/>
      <c r="G42" s="351"/>
      <c r="H42" s="351"/>
      <c r="I42" s="351"/>
      <c r="J42" s="351"/>
      <c r="K42" s="351"/>
    </row>
    <row r="43" spans="1:15" hidden="1"/>
    <row r="44" spans="1:15" ht="48.75" hidden="1">
      <c r="A44" s="363" t="s">
        <v>216</v>
      </c>
      <c r="B44" s="353" t="s">
        <v>217</v>
      </c>
      <c r="C44" s="353" t="s">
        <v>218</v>
      </c>
      <c r="D44" s="353" t="s">
        <v>219</v>
      </c>
      <c r="E44" s="353" t="s">
        <v>220</v>
      </c>
      <c r="F44" s="353" t="s">
        <v>221</v>
      </c>
      <c r="G44" s="353" t="s">
        <v>221</v>
      </c>
      <c r="H44" s="353" t="s">
        <v>221</v>
      </c>
      <c r="I44" s="364"/>
      <c r="J44" s="364"/>
      <c r="K44" s="364"/>
    </row>
    <row r="45" spans="1:15" hidden="1">
      <c r="A45" s="354">
        <v>1</v>
      </c>
      <c r="B45" s="354">
        <v>2</v>
      </c>
      <c r="C45" s="354">
        <v>3</v>
      </c>
      <c r="D45" s="354">
        <v>4</v>
      </c>
      <c r="E45" s="354">
        <v>5</v>
      </c>
      <c r="F45" s="354">
        <v>6</v>
      </c>
      <c r="G45" s="354">
        <v>7</v>
      </c>
      <c r="H45" s="354">
        <v>8</v>
      </c>
      <c r="I45" s="355"/>
      <c r="J45" s="355"/>
      <c r="K45" s="355"/>
    </row>
    <row r="46" spans="1:15" hidden="1">
      <c r="A46" s="344"/>
      <c r="B46" s="345"/>
      <c r="C46" s="345"/>
      <c r="D46" s="345"/>
      <c r="E46" s="345"/>
      <c r="F46" s="345"/>
      <c r="G46" s="345"/>
      <c r="H46" s="345"/>
    </row>
    <row r="47" spans="1:15" hidden="1">
      <c r="A47" s="344"/>
      <c r="B47" s="345"/>
      <c r="C47" s="345"/>
      <c r="D47" s="345"/>
      <c r="E47" s="345"/>
      <c r="F47" s="345"/>
      <c r="G47" s="345"/>
      <c r="H47" s="345"/>
    </row>
    <row r="48" spans="1:15" hidden="1">
      <c r="A48" s="344"/>
      <c r="B48" s="345"/>
      <c r="C48" s="345"/>
      <c r="D48" s="345"/>
      <c r="E48" s="345"/>
      <c r="F48" s="345"/>
      <c r="G48" s="345"/>
      <c r="H48" s="345"/>
    </row>
    <row r="49" spans="1:8" hidden="1">
      <c r="A49" s="344"/>
      <c r="B49" s="345"/>
      <c r="C49" s="345"/>
      <c r="D49" s="345"/>
      <c r="E49" s="345"/>
      <c r="F49" s="345"/>
      <c r="G49" s="345"/>
      <c r="H49" s="345"/>
    </row>
    <row r="50" spans="1:8" hidden="1">
      <c r="A50" s="344"/>
      <c r="B50" s="345"/>
      <c r="C50" s="345"/>
      <c r="D50" s="345"/>
      <c r="E50" s="345"/>
      <c r="F50" s="345"/>
      <c r="G50" s="345"/>
      <c r="H50" s="345"/>
    </row>
    <row r="51" spans="1:8" hidden="1">
      <c r="A51" s="344"/>
      <c r="B51" s="345"/>
      <c r="C51" s="345"/>
      <c r="D51" s="345"/>
      <c r="E51" s="345"/>
      <c r="F51" s="345"/>
      <c r="G51" s="345"/>
      <c r="H51" s="345"/>
    </row>
    <row r="52" spans="1:8" hidden="1">
      <c r="A52" s="344"/>
      <c r="B52" s="345"/>
      <c r="C52" s="345"/>
      <c r="D52" s="345"/>
      <c r="E52" s="345"/>
      <c r="F52" s="345"/>
      <c r="G52" s="345"/>
      <c r="H52" s="345"/>
    </row>
    <row r="53" spans="1:8" hidden="1"/>
    <row r="54" spans="1:8">
      <c r="A54" s="720" t="s">
        <v>222</v>
      </c>
      <c r="B54" s="720"/>
      <c r="C54" s="720"/>
      <c r="D54" s="720"/>
      <c r="E54" s="720"/>
      <c r="F54" s="720"/>
      <c r="G54" s="720"/>
      <c r="H54" s="720"/>
    </row>
    <row r="56" spans="1:8" ht="48.75">
      <c r="A56" s="363" t="s">
        <v>216</v>
      </c>
      <c r="B56" s="712" t="s">
        <v>223</v>
      </c>
      <c r="C56" s="721"/>
      <c r="D56" s="713"/>
      <c r="E56" s="353" t="s">
        <v>224</v>
      </c>
      <c r="F56" s="353" t="s">
        <v>297</v>
      </c>
      <c r="G56" s="353" t="s">
        <v>298</v>
      </c>
      <c r="H56" s="353" t="s">
        <v>398</v>
      </c>
    </row>
    <row r="57" spans="1:8" ht="12.75" customHeight="1">
      <c r="A57" s="354">
        <v>1</v>
      </c>
      <c r="B57" s="696">
        <v>2</v>
      </c>
      <c r="C57" s="722"/>
      <c r="D57" s="697"/>
      <c r="E57" s="354">
        <v>3</v>
      </c>
      <c r="F57" s="354">
        <v>4</v>
      </c>
      <c r="G57" s="354">
        <v>5</v>
      </c>
      <c r="H57" s="354">
        <v>6</v>
      </c>
    </row>
    <row r="58" spans="1:8" ht="27" customHeight="1">
      <c r="A58" s="344">
        <v>1</v>
      </c>
      <c r="B58" s="723" t="s">
        <v>225</v>
      </c>
      <c r="C58" s="724"/>
      <c r="D58" s="725"/>
      <c r="E58" s="341"/>
      <c r="F58" s="341">
        <f>F60</f>
        <v>8259579</v>
      </c>
      <c r="G58" s="341">
        <f t="shared" ref="G58" si="17">G60</f>
        <v>8589929</v>
      </c>
      <c r="H58" s="341">
        <f>H60</f>
        <v>8872388</v>
      </c>
    </row>
    <row r="59" spans="1:8">
      <c r="A59" s="344"/>
      <c r="B59" s="723" t="s">
        <v>29</v>
      </c>
      <c r="C59" s="724"/>
      <c r="D59" s="725"/>
      <c r="E59" s="341"/>
      <c r="F59" s="341"/>
      <c r="G59" s="341"/>
      <c r="H59" s="341"/>
    </row>
    <row r="60" spans="1:8">
      <c r="A60" s="365"/>
      <c r="B60" s="723" t="s">
        <v>226</v>
      </c>
      <c r="C60" s="724"/>
      <c r="D60" s="725"/>
      <c r="E60" s="341">
        <f>I40+149537</f>
        <v>37543542</v>
      </c>
      <c r="F60" s="341">
        <f>ROUND(E60*0.22,0)</f>
        <v>8259579</v>
      </c>
      <c r="G60" s="341">
        <f>ROUND(J40*0.22,0)</f>
        <v>8589929</v>
      </c>
      <c r="H60" s="341">
        <f>ROUND(K40*0.22,0)</f>
        <v>8872388</v>
      </c>
    </row>
    <row r="61" spans="1:8">
      <c r="A61" s="344">
        <v>2</v>
      </c>
      <c r="B61" s="723" t="s">
        <v>227</v>
      </c>
      <c r="C61" s="724"/>
      <c r="D61" s="725"/>
      <c r="E61" s="341"/>
      <c r="F61" s="341">
        <f>F62+F63</f>
        <v>1163850</v>
      </c>
      <c r="G61" s="341">
        <f t="shared" ref="G61:H61" si="18">G62+G63</f>
        <v>1210399</v>
      </c>
      <c r="H61" s="341">
        <f t="shared" si="18"/>
        <v>1250200</v>
      </c>
    </row>
    <row r="62" spans="1:8">
      <c r="A62" s="344"/>
      <c r="B62" s="723" t="s">
        <v>228</v>
      </c>
      <c r="C62" s="724"/>
      <c r="D62" s="725"/>
      <c r="E62" s="341">
        <f>E60</f>
        <v>37543542</v>
      </c>
      <c r="F62" s="341">
        <f>ROUND(E62*0.029,0)</f>
        <v>1088763</v>
      </c>
      <c r="G62" s="341">
        <f>ROUND(J40*0.029,0)</f>
        <v>1132309</v>
      </c>
      <c r="H62" s="341">
        <f>ROUND(K40*0.029,0)</f>
        <v>1169542</v>
      </c>
    </row>
    <row r="63" spans="1:8">
      <c r="A63" s="344"/>
      <c r="B63" s="723" t="s">
        <v>229</v>
      </c>
      <c r="C63" s="724"/>
      <c r="D63" s="725"/>
      <c r="E63" s="341">
        <f>E62</f>
        <v>37543542</v>
      </c>
      <c r="F63" s="341">
        <f>ROUND(E63*0.002,0)</f>
        <v>75087</v>
      </c>
      <c r="G63" s="341">
        <f>ROUND(J40*0.002,0)</f>
        <v>78090</v>
      </c>
      <c r="H63" s="341">
        <f>ROUND(K40*0.002,0)</f>
        <v>80658</v>
      </c>
    </row>
    <row r="64" spans="1:8">
      <c r="A64" s="344">
        <v>3</v>
      </c>
      <c r="B64" s="723" t="s">
        <v>230</v>
      </c>
      <c r="C64" s="724"/>
      <c r="D64" s="725"/>
      <c r="E64" s="341">
        <f>E63</f>
        <v>37543542</v>
      </c>
      <c r="F64" s="341">
        <f>ROUND(E64*0.051,0)-1</f>
        <v>1914720</v>
      </c>
      <c r="G64" s="341">
        <f>ROUND(J40*0.051,0)</f>
        <v>1991302</v>
      </c>
      <c r="H64" s="341">
        <f>ROUND(K40*0.051,0)</f>
        <v>2056781</v>
      </c>
    </row>
    <row r="65" spans="1:11">
      <c r="A65" s="358"/>
      <c r="B65" s="726" t="s">
        <v>214</v>
      </c>
      <c r="C65" s="726"/>
      <c r="D65" s="726"/>
      <c r="E65" s="360"/>
      <c r="F65" s="360">
        <f>F58+F61+F64</f>
        <v>11338149</v>
      </c>
      <c r="G65" s="360">
        <f>G58+G61+G64-1</f>
        <v>11791629</v>
      </c>
      <c r="H65" s="360">
        <f t="shared" ref="H65" si="19">H58+H61+H64</f>
        <v>12179369</v>
      </c>
      <c r="I65" s="366"/>
      <c r="J65" s="366"/>
      <c r="K65" s="366"/>
    </row>
    <row r="67" spans="1:11">
      <c r="A67" s="362" t="s">
        <v>231</v>
      </c>
      <c r="B67" s="351"/>
      <c r="C67" s="351"/>
      <c r="D67" s="351"/>
      <c r="E67" s="351"/>
      <c r="F67" s="351"/>
      <c r="G67" s="351"/>
      <c r="H67" s="351"/>
      <c r="I67" s="351"/>
      <c r="J67" s="351"/>
      <c r="K67" s="351"/>
    </row>
    <row r="69" spans="1:11" ht="24.75">
      <c r="A69" s="363" t="s">
        <v>216</v>
      </c>
      <c r="B69" s="712" t="s">
        <v>0</v>
      </c>
      <c r="C69" s="713"/>
      <c r="D69" s="353" t="s">
        <v>232</v>
      </c>
      <c r="E69" s="353" t="s">
        <v>233</v>
      </c>
      <c r="F69" s="353" t="s">
        <v>299</v>
      </c>
      <c r="G69" s="353" t="s">
        <v>300</v>
      </c>
      <c r="H69" s="353" t="s">
        <v>399</v>
      </c>
    </row>
    <row r="70" spans="1:11">
      <c r="A70" s="354">
        <v>1</v>
      </c>
      <c r="B70" s="696">
        <v>2</v>
      </c>
      <c r="C70" s="697"/>
      <c r="D70" s="354">
        <v>3</v>
      </c>
      <c r="E70" s="354">
        <v>4</v>
      </c>
      <c r="F70" s="354">
        <v>5</v>
      </c>
      <c r="G70" s="354">
        <v>6</v>
      </c>
      <c r="H70" s="354">
        <v>7</v>
      </c>
    </row>
    <row r="71" spans="1:11">
      <c r="A71" s="344">
        <v>1</v>
      </c>
      <c r="B71" s="696" t="s">
        <v>344</v>
      </c>
      <c r="C71" s="697"/>
      <c r="D71" s="345">
        <v>149537</v>
      </c>
      <c r="E71" s="345">
        <v>1</v>
      </c>
      <c r="F71" s="341">
        <f>D71*E71</f>
        <v>149537</v>
      </c>
      <c r="G71" s="341">
        <v>0</v>
      </c>
      <c r="H71" s="341">
        <v>0</v>
      </c>
    </row>
    <row r="72" spans="1:11">
      <c r="A72" s="344">
        <v>2</v>
      </c>
      <c r="B72" s="696"/>
      <c r="C72" s="697"/>
      <c r="D72" s="345"/>
      <c r="E72" s="345"/>
      <c r="F72" s="341">
        <f t="shared" ref="F72:F76" si="20">D72*E72</f>
        <v>0</v>
      </c>
      <c r="G72" s="341">
        <f t="shared" ref="G72:H76" si="21">F72</f>
        <v>0</v>
      </c>
      <c r="H72" s="341">
        <f t="shared" si="21"/>
        <v>0</v>
      </c>
    </row>
    <row r="73" spans="1:11" hidden="1">
      <c r="A73" s="344"/>
      <c r="B73" s="696"/>
      <c r="C73" s="697"/>
      <c r="D73" s="345"/>
      <c r="E73" s="345"/>
      <c r="F73" s="341">
        <f t="shared" si="20"/>
        <v>0</v>
      </c>
      <c r="G73" s="341">
        <f t="shared" si="21"/>
        <v>0</v>
      </c>
      <c r="H73" s="341">
        <f t="shared" si="21"/>
        <v>0</v>
      </c>
    </row>
    <row r="74" spans="1:11" hidden="1">
      <c r="A74" s="344"/>
      <c r="B74" s="696"/>
      <c r="C74" s="697"/>
      <c r="D74" s="345"/>
      <c r="E74" s="345"/>
      <c r="F74" s="341">
        <f t="shared" si="20"/>
        <v>0</v>
      </c>
      <c r="G74" s="341">
        <f t="shared" si="21"/>
        <v>0</v>
      </c>
      <c r="H74" s="341">
        <f t="shared" si="21"/>
        <v>0</v>
      </c>
    </row>
    <row r="75" spans="1:11" hidden="1">
      <c r="A75" s="344"/>
      <c r="B75" s="696"/>
      <c r="C75" s="697"/>
      <c r="D75" s="345"/>
      <c r="E75" s="345"/>
      <c r="F75" s="341">
        <f t="shared" si="20"/>
        <v>0</v>
      </c>
      <c r="G75" s="341">
        <f t="shared" si="21"/>
        <v>0</v>
      </c>
      <c r="H75" s="341">
        <f t="shared" si="21"/>
        <v>0</v>
      </c>
    </row>
    <row r="76" spans="1:11" hidden="1">
      <c r="A76" s="344"/>
      <c r="B76" s="696"/>
      <c r="C76" s="697"/>
      <c r="D76" s="345"/>
      <c r="E76" s="345"/>
      <c r="F76" s="341">
        <f t="shared" si="20"/>
        <v>0</v>
      </c>
      <c r="G76" s="341">
        <f t="shared" si="21"/>
        <v>0</v>
      </c>
      <c r="H76" s="341">
        <f t="shared" si="21"/>
        <v>0</v>
      </c>
    </row>
    <row r="77" spans="1:11">
      <c r="A77" s="358"/>
      <c r="B77" s="702" t="s">
        <v>214</v>
      </c>
      <c r="C77" s="703"/>
      <c r="D77" s="359"/>
      <c r="E77" s="359"/>
      <c r="F77" s="360">
        <f>SUM(F71:F76)</f>
        <v>149537</v>
      </c>
      <c r="G77" s="360">
        <f t="shared" ref="G77:H77" si="22">SUM(G71:G76)</f>
        <v>0</v>
      </c>
      <c r="H77" s="360">
        <f t="shared" si="22"/>
        <v>0</v>
      </c>
      <c r="I77" s="366"/>
      <c r="J77" s="366"/>
      <c r="K77" s="366"/>
    </row>
    <row r="79" spans="1:11" hidden="1">
      <c r="A79" s="362" t="s">
        <v>234</v>
      </c>
      <c r="B79" s="351"/>
      <c r="C79" s="351"/>
      <c r="D79" s="351"/>
      <c r="E79" s="351"/>
      <c r="F79" s="351"/>
      <c r="G79" s="351"/>
      <c r="H79" s="351"/>
      <c r="I79" s="351"/>
      <c r="J79" s="351"/>
      <c r="K79" s="351"/>
    </row>
    <row r="80" spans="1:11" hidden="1"/>
    <row r="81" spans="1:11" ht="60.75" hidden="1">
      <c r="A81" s="363" t="s">
        <v>216</v>
      </c>
      <c r="B81" s="712" t="s">
        <v>235</v>
      </c>
      <c r="C81" s="713"/>
      <c r="D81" s="353" t="s">
        <v>236</v>
      </c>
      <c r="E81" s="353" t="s">
        <v>237</v>
      </c>
      <c r="F81" s="353" t="s">
        <v>455</v>
      </c>
      <c r="G81" s="353" t="s">
        <v>456</v>
      </c>
      <c r="H81" s="353" t="s">
        <v>457</v>
      </c>
    </row>
    <row r="82" spans="1:11" hidden="1">
      <c r="A82" s="354">
        <v>1</v>
      </c>
      <c r="B82" s="696">
        <v>2</v>
      </c>
      <c r="C82" s="697"/>
      <c r="D82" s="354">
        <v>3</v>
      </c>
      <c r="E82" s="354">
        <v>4</v>
      </c>
      <c r="F82" s="354">
        <v>5</v>
      </c>
      <c r="G82" s="354">
        <v>6</v>
      </c>
      <c r="H82" s="354">
        <v>7</v>
      </c>
    </row>
    <row r="83" spans="1:11" hidden="1">
      <c r="A83" s="344">
        <v>1</v>
      </c>
      <c r="B83" s="698"/>
      <c r="C83" s="699"/>
      <c r="D83" s="345"/>
      <c r="E83" s="367"/>
      <c r="F83" s="341">
        <f>ROUND(D83*E83,0)</f>
        <v>0</v>
      </c>
      <c r="G83" s="341">
        <f>F83</f>
        <v>0</v>
      </c>
      <c r="H83" s="341">
        <f>G83</f>
        <v>0</v>
      </c>
    </row>
    <row r="84" spans="1:11" hidden="1">
      <c r="A84" s="344">
        <v>2</v>
      </c>
      <c r="B84" s="698"/>
      <c r="C84" s="699"/>
      <c r="D84" s="345"/>
      <c r="E84" s="367"/>
      <c r="F84" s="341">
        <f>ROUND(D84*E84,0)</f>
        <v>0</v>
      </c>
      <c r="G84" s="341">
        <f>F84</f>
        <v>0</v>
      </c>
      <c r="H84" s="341">
        <f>G84</f>
        <v>0</v>
      </c>
    </row>
    <row r="85" spans="1:11" hidden="1">
      <c r="A85" s="344"/>
      <c r="B85" s="696"/>
      <c r="C85" s="697"/>
      <c r="D85" s="345"/>
      <c r="E85" s="345"/>
      <c r="F85" s="341"/>
      <c r="G85" s="341"/>
      <c r="H85" s="341"/>
    </row>
    <row r="86" spans="1:11" hidden="1">
      <c r="A86" s="344"/>
      <c r="B86" s="696"/>
      <c r="C86" s="697"/>
      <c r="D86" s="345"/>
      <c r="E86" s="345"/>
      <c r="F86" s="341"/>
      <c r="G86" s="341"/>
      <c r="H86" s="341"/>
    </row>
    <row r="87" spans="1:11" hidden="1">
      <c r="A87" s="344"/>
      <c r="B87" s="696"/>
      <c r="C87" s="697"/>
      <c r="D87" s="345"/>
      <c r="E87" s="345"/>
      <c r="F87" s="341"/>
      <c r="G87" s="341"/>
      <c r="H87" s="341"/>
    </row>
    <row r="88" spans="1:11" hidden="1">
      <c r="A88" s="344"/>
      <c r="B88" s="696"/>
      <c r="C88" s="697"/>
      <c r="D88" s="345"/>
      <c r="E88" s="345"/>
      <c r="F88" s="341"/>
      <c r="G88" s="341"/>
      <c r="H88" s="341"/>
    </row>
    <row r="89" spans="1:11" hidden="1">
      <c r="A89" s="358"/>
      <c r="B89" s="702" t="s">
        <v>214</v>
      </c>
      <c r="C89" s="703"/>
      <c r="D89" s="359"/>
      <c r="E89" s="359"/>
      <c r="F89" s="360">
        <f>SUM(F83:F88)</f>
        <v>0</v>
      </c>
      <c r="G89" s="360">
        <f t="shared" ref="G89:H89" si="23">SUM(G83:G88)</f>
        <v>0</v>
      </c>
      <c r="H89" s="360">
        <f t="shared" si="23"/>
        <v>0</v>
      </c>
      <c r="I89" s="366"/>
      <c r="J89" s="366"/>
      <c r="K89" s="366"/>
    </row>
    <row r="90" spans="1:11" hidden="1"/>
    <row r="91" spans="1:11" hidden="1">
      <c r="A91" s="728" t="s">
        <v>238</v>
      </c>
      <c r="B91" s="728"/>
      <c r="C91" s="728"/>
      <c r="D91" s="728"/>
      <c r="E91" s="728"/>
      <c r="F91" s="728"/>
      <c r="G91" s="728"/>
      <c r="H91" s="728"/>
    </row>
    <row r="92" spans="1:11" hidden="1"/>
    <row r="93" spans="1:11" ht="36.75" hidden="1">
      <c r="A93" s="363" t="s">
        <v>216</v>
      </c>
      <c r="B93" s="712" t="s">
        <v>0</v>
      </c>
      <c r="C93" s="713"/>
      <c r="D93" s="353" t="s">
        <v>239</v>
      </c>
      <c r="E93" s="353" t="s">
        <v>233</v>
      </c>
      <c r="F93" s="353" t="s">
        <v>240</v>
      </c>
      <c r="G93" s="353" t="s">
        <v>240</v>
      </c>
      <c r="H93" s="353" t="s">
        <v>240</v>
      </c>
    </row>
    <row r="94" spans="1:11" hidden="1">
      <c r="A94" s="354">
        <v>1</v>
      </c>
      <c r="B94" s="696">
        <v>2</v>
      </c>
      <c r="C94" s="697"/>
      <c r="D94" s="354">
        <v>3</v>
      </c>
      <c r="E94" s="354">
        <v>4</v>
      </c>
      <c r="F94" s="354">
        <v>5</v>
      </c>
      <c r="G94" s="354">
        <v>6</v>
      </c>
      <c r="H94" s="354">
        <v>7</v>
      </c>
    </row>
    <row r="95" spans="1:11" hidden="1">
      <c r="A95" s="344"/>
      <c r="B95" s="696"/>
      <c r="C95" s="697"/>
      <c r="D95" s="345"/>
      <c r="E95" s="345"/>
      <c r="F95" s="345"/>
      <c r="G95" s="345"/>
      <c r="H95" s="345"/>
    </row>
    <row r="96" spans="1:11" hidden="1">
      <c r="A96" s="344"/>
      <c r="B96" s="696"/>
      <c r="C96" s="697"/>
      <c r="D96" s="345"/>
      <c r="E96" s="345"/>
      <c r="F96" s="345"/>
      <c r="G96" s="345"/>
      <c r="H96" s="345"/>
    </row>
    <row r="97" spans="1:11" hidden="1">
      <c r="A97" s="344"/>
      <c r="B97" s="696"/>
      <c r="C97" s="697"/>
      <c r="D97" s="345"/>
      <c r="E97" s="345"/>
      <c r="F97" s="345"/>
      <c r="G97" s="345"/>
      <c r="H97" s="345"/>
    </row>
    <row r="98" spans="1:11" hidden="1">
      <c r="A98" s="344"/>
      <c r="B98" s="696"/>
      <c r="C98" s="697"/>
      <c r="D98" s="345"/>
      <c r="E98" s="345"/>
      <c r="F98" s="345"/>
      <c r="G98" s="345"/>
      <c r="H98" s="345"/>
    </row>
    <row r="99" spans="1:11" hidden="1">
      <c r="A99" s="344"/>
      <c r="B99" s="696"/>
      <c r="C99" s="697"/>
      <c r="D99" s="345"/>
      <c r="E99" s="345"/>
      <c r="F99" s="345"/>
      <c r="G99" s="345"/>
      <c r="H99" s="345"/>
    </row>
    <row r="100" spans="1:11" hidden="1">
      <c r="A100" s="344"/>
      <c r="B100" s="696"/>
      <c r="C100" s="697"/>
      <c r="D100" s="345"/>
      <c r="E100" s="345"/>
      <c r="F100" s="345"/>
      <c r="G100" s="345"/>
      <c r="H100" s="345"/>
    </row>
    <row r="101" spans="1:11" hidden="1">
      <c r="A101" s="344"/>
      <c r="B101" s="696" t="s">
        <v>214</v>
      </c>
      <c r="C101" s="697"/>
      <c r="D101" s="345"/>
      <c r="E101" s="345"/>
      <c r="F101" s="345"/>
      <c r="G101" s="345"/>
      <c r="H101" s="345"/>
    </row>
    <row r="102" spans="1:11" hidden="1"/>
    <row r="103" spans="1:11" hidden="1">
      <c r="A103" s="362" t="s">
        <v>241</v>
      </c>
      <c r="B103" s="351"/>
      <c r="C103" s="351"/>
      <c r="D103" s="351"/>
      <c r="E103" s="351"/>
      <c r="F103" s="351"/>
      <c r="G103" s="351"/>
      <c r="H103" s="351"/>
      <c r="I103" s="351"/>
      <c r="J103" s="351"/>
      <c r="K103" s="351"/>
    </row>
    <row r="104" spans="1:11" hidden="1">
      <c r="A104" s="362" t="s">
        <v>242</v>
      </c>
      <c r="B104" s="351"/>
      <c r="C104" s="351"/>
      <c r="D104" s="351"/>
      <c r="E104" s="351"/>
      <c r="F104" s="351"/>
      <c r="G104" s="351"/>
      <c r="H104" s="351"/>
      <c r="I104" s="351"/>
      <c r="J104" s="351"/>
      <c r="K104" s="351"/>
    </row>
    <row r="105" spans="1:11" hidden="1"/>
    <row r="106" spans="1:11" ht="24.75" hidden="1">
      <c r="A106" s="363" t="s">
        <v>216</v>
      </c>
      <c r="B106" s="712" t="s">
        <v>243</v>
      </c>
      <c r="C106" s="713"/>
      <c r="D106" s="353" t="s">
        <v>243</v>
      </c>
      <c r="E106" s="353" t="s">
        <v>244</v>
      </c>
      <c r="F106" s="353" t="s">
        <v>245</v>
      </c>
      <c r="G106" s="353" t="s">
        <v>454</v>
      </c>
      <c r="H106" s="353" t="s">
        <v>299</v>
      </c>
      <c r="I106" s="353" t="s">
        <v>300</v>
      </c>
    </row>
    <row r="107" spans="1:11" hidden="1">
      <c r="A107" s="354">
        <v>1</v>
      </c>
      <c r="B107" s="696">
        <v>2</v>
      </c>
      <c r="C107" s="697"/>
      <c r="D107" s="354">
        <v>3</v>
      </c>
      <c r="E107" s="354">
        <v>4</v>
      </c>
      <c r="F107" s="354">
        <v>5</v>
      </c>
      <c r="G107" s="354">
        <v>6</v>
      </c>
      <c r="H107" s="354">
        <v>7</v>
      </c>
      <c r="I107" s="354">
        <v>8</v>
      </c>
    </row>
    <row r="108" spans="1:11" hidden="1">
      <c r="A108" s="344"/>
      <c r="B108" s="698"/>
      <c r="C108" s="699"/>
      <c r="D108" s="345"/>
      <c r="E108" s="345"/>
      <c r="F108" s="345"/>
      <c r="G108" s="341"/>
      <c r="H108" s="341"/>
      <c r="I108" s="341"/>
    </row>
    <row r="109" spans="1:11" hidden="1">
      <c r="A109" s="344"/>
      <c r="B109" s="698"/>
      <c r="C109" s="699"/>
      <c r="D109" s="345"/>
      <c r="E109" s="345"/>
      <c r="F109" s="345"/>
      <c r="G109" s="341">
        <f>D109*E109*F109</f>
        <v>0</v>
      </c>
      <c r="H109" s="341">
        <f>G109</f>
        <v>0</v>
      </c>
      <c r="I109" s="341">
        <f>H109</f>
        <v>0</v>
      </c>
    </row>
    <row r="110" spans="1:11" hidden="1">
      <c r="A110" s="344"/>
      <c r="B110" s="368"/>
      <c r="C110" s="369"/>
      <c r="D110" s="345"/>
      <c r="E110" s="345"/>
      <c r="F110" s="345"/>
      <c r="G110" s="341">
        <f>D110*E110*F110</f>
        <v>0</v>
      </c>
      <c r="H110" s="341">
        <f t="shared" ref="H110:H111" si="24">G110</f>
        <v>0</v>
      </c>
      <c r="I110" s="341">
        <f>H110</f>
        <v>0</v>
      </c>
    </row>
    <row r="111" spans="1:11" hidden="1">
      <c r="A111" s="344"/>
      <c r="B111" s="368"/>
      <c r="C111" s="369"/>
      <c r="D111" s="345"/>
      <c r="E111" s="345"/>
      <c r="F111" s="345"/>
      <c r="G111" s="341">
        <f t="shared" ref="G111" si="25">D111*E111*F111</f>
        <v>0</v>
      </c>
      <c r="H111" s="341">
        <f t="shared" si="24"/>
        <v>0</v>
      </c>
      <c r="I111" s="341">
        <f>H111</f>
        <v>0</v>
      </c>
    </row>
    <row r="112" spans="1:11" hidden="1">
      <c r="A112" s="344"/>
      <c r="B112" s="696"/>
      <c r="C112" s="697"/>
      <c r="D112" s="345"/>
      <c r="E112" s="345"/>
      <c r="F112" s="345"/>
      <c r="G112" s="341"/>
      <c r="H112" s="341"/>
      <c r="I112" s="341"/>
    </row>
    <row r="113" spans="1:11" hidden="1">
      <c r="A113" s="344"/>
      <c r="B113" s="696"/>
      <c r="C113" s="697"/>
      <c r="D113" s="345"/>
      <c r="E113" s="345"/>
      <c r="F113" s="345"/>
      <c r="G113" s="341"/>
      <c r="H113" s="341"/>
      <c r="I113" s="341"/>
    </row>
    <row r="114" spans="1:11" hidden="1">
      <c r="A114" s="358"/>
      <c r="B114" s="702" t="s">
        <v>214</v>
      </c>
      <c r="C114" s="703"/>
      <c r="D114" s="359"/>
      <c r="E114" s="359"/>
      <c r="F114" s="359"/>
      <c r="G114" s="360">
        <f>ROUND(SUM(G108:G113),0)</f>
        <v>0</v>
      </c>
      <c r="H114" s="360">
        <f t="shared" ref="H114:I114" si="26">SUM(H108:H113)</f>
        <v>0</v>
      </c>
      <c r="I114" s="360">
        <f t="shared" si="26"/>
        <v>0</v>
      </c>
      <c r="J114" s="366"/>
      <c r="K114" s="366"/>
    </row>
    <row r="115" spans="1:11" hidden="1"/>
    <row r="116" spans="1:11" hidden="1">
      <c r="A116" s="362" t="s">
        <v>246</v>
      </c>
      <c r="B116" s="351"/>
      <c r="C116" s="351"/>
      <c r="D116" s="351"/>
      <c r="E116" s="351"/>
      <c r="F116" s="351"/>
      <c r="G116" s="351"/>
      <c r="H116" s="351"/>
      <c r="I116" s="351"/>
      <c r="J116" s="351"/>
      <c r="K116" s="351"/>
    </row>
    <row r="117" spans="1:11" hidden="1"/>
    <row r="118" spans="1:11" ht="36.75" hidden="1">
      <c r="A118" s="363" t="s">
        <v>216</v>
      </c>
      <c r="B118" s="712" t="s">
        <v>235</v>
      </c>
      <c r="C118" s="713"/>
      <c r="D118" s="353" t="s">
        <v>247</v>
      </c>
      <c r="E118" s="353" t="s">
        <v>248</v>
      </c>
      <c r="F118" s="353" t="s">
        <v>454</v>
      </c>
      <c r="G118" s="353" t="s">
        <v>299</v>
      </c>
      <c r="H118" s="353" t="s">
        <v>300</v>
      </c>
    </row>
    <row r="119" spans="1:11" hidden="1">
      <c r="A119" s="354">
        <v>1</v>
      </c>
      <c r="B119" s="696">
        <v>2</v>
      </c>
      <c r="C119" s="697"/>
      <c r="D119" s="354">
        <v>3</v>
      </c>
      <c r="E119" s="354">
        <v>4</v>
      </c>
      <c r="F119" s="354">
        <v>5</v>
      </c>
      <c r="G119" s="354">
        <v>6</v>
      </c>
      <c r="H119" s="354">
        <v>7</v>
      </c>
    </row>
    <row r="120" spans="1:11" hidden="1">
      <c r="A120" s="344">
        <v>1</v>
      </c>
      <c r="B120" s="696" t="s">
        <v>458</v>
      </c>
      <c r="C120" s="697"/>
      <c r="D120" s="345"/>
      <c r="E120" s="345"/>
      <c r="F120" s="345">
        <f>D120*E120</f>
        <v>0</v>
      </c>
      <c r="G120" s="345"/>
      <c r="H120" s="345"/>
    </row>
    <row r="121" spans="1:11" hidden="1">
      <c r="A121" s="344"/>
      <c r="B121" s="696"/>
      <c r="C121" s="697"/>
      <c r="D121" s="345"/>
      <c r="E121" s="345"/>
      <c r="F121" s="345">
        <f t="shared" ref="F121:F125" si="27">D121*E121</f>
        <v>0</v>
      </c>
      <c r="G121" s="345"/>
      <c r="H121" s="345"/>
    </row>
    <row r="122" spans="1:11" hidden="1">
      <c r="A122" s="344"/>
      <c r="B122" s="696"/>
      <c r="C122" s="697"/>
      <c r="D122" s="345"/>
      <c r="E122" s="345"/>
      <c r="F122" s="345">
        <f t="shared" si="27"/>
        <v>0</v>
      </c>
      <c r="G122" s="345"/>
      <c r="H122" s="345"/>
    </row>
    <row r="123" spans="1:11" hidden="1">
      <c r="A123" s="344"/>
      <c r="B123" s="696"/>
      <c r="C123" s="697"/>
      <c r="D123" s="345"/>
      <c r="E123" s="345"/>
      <c r="F123" s="345">
        <f t="shared" si="27"/>
        <v>0</v>
      </c>
      <c r="G123" s="345"/>
      <c r="H123" s="345"/>
    </row>
    <row r="124" spans="1:11" hidden="1">
      <c r="A124" s="344"/>
      <c r="B124" s="696"/>
      <c r="C124" s="697"/>
      <c r="D124" s="345"/>
      <c r="E124" s="345"/>
      <c r="F124" s="345">
        <f t="shared" si="27"/>
        <v>0</v>
      </c>
      <c r="G124" s="345"/>
      <c r="H124" s="345"/>
    </row>
    <row r="125" spans="1:11" hidden="1">
      <c r="A125" s="344"/>
      <c r="B125" s="696"/>
      <c r="C125" s="697"/>
      <c r="D125" s="345"/>
      <c r="E125" s="345"/>
      <c r="F125" s="345">
        <f t="shared" si="27"/>
        <v>0</v>
      </c>
      <c r="G125" s="345"/>
      <c r="H125" s="345"/>
    </row>
    <row r="126" spans="1:11" hidden="1">
      <c r="A126" s="358"/>
      <c r="B126" s="702" t="s">
        <v>214</v>
      </c>
      <c r="C126" s="703"/>
      <c r="D126" s="359"/>
      <c r="E126" s="359"/>
      <c r="F126" s="359">
        <f>SUM(F120:F125)</f>
        <v>0</v>
      </c>
      <c r="G126" s="359">
        <f t="shared" ref="G126:H126" si="28">SUM(G120:G125)</f>
        <v>0</v>
      </c>
      <c r="H126" s="359">
        <f t="shared" si="28"/>
        <v>0</v>
      </c>
      <c r="I126" s="366"/>
      <c r="J126" s="366"/>
      <c r="K126" s="366"/>
    </row>
    <row r="127" spans="1:11" hidden="1"/>
    <row r="128" spans="1:11" hidden="1">
      <c r="A128" s="362" t="s">
        <v>249</v>
      </c>
      <c r="B128" s="351"/>
      <c r="C128" s="351"/>
      <c r="D128" s="351"/>
      <c r="E128" s="351"/>
      <c r="F128" s="351"/>
      <c r="G128" s="351"/>
      <c r="H128" s="351"/>
      <c r="I128" s="351"/>
      <c r="J128" s="351"/>
      <c r="K128" s="351"/>
    </row>
    <row r="129" spans="1:9" hidden="1"/>
    <row r="130" spans="1:9" ht="36.75" hidden="1">
      <c r="A130" s="363" t="s">
        <v>216</v>
      </c>
      <c r="B130" s="712" t="s">
        <v>0</v>
      </c>
      <c r="C130" s="713"/>
      <c r="D130" s="353" t="s">
        <v>250</v>
      </c>
      <c r="E130" s="353" t="s">
        <v>251</v>
      </c>
      <c r="F130" s="353" t="s">
        <v>252</v>
      </c>
      <c r="G130" s="353" t="s">
        <v>454</v>
      </c>
      <c r="H130" s="353" t="s">
        <v>299</v>
      </c>
      <c r="I130" s="353" t="s">
        <v>300</v>
      </c>
    </row>
    <row r="131" spans="1:9" hidden="1">
      <c r="A131" s="354">
        <v>1</v>
      </c>
      <c r="B131" s="696">
        <v>2</v>
      </c>
      <c r="C131" s="697"/>
      <c r="D131" s="354">
        <v>3</v>
      </c>
      <c r="E131" s="354">
        <v>4</v>
      </c>
      <c r="F131" s="354">
        <v>5</v>
      </c>
      <c r="G131" s="354">
        <v>6</v>
      </c>
      <c r="H131" s="354">
        <v>7</v>
      </c>
      <c r="I131" s="354">
        <v>8</v>
      </c>
    </row>
    <row r="132" spans="1:9" hidden="1">
      <c r="A132" s="344"/>
      <c r="B132" s="698"/>
      <c r="C132" s="699"/>
      <c r="D132" s="345"/>
      <c r="E132" s="345"/>
      <c r="F132" s="345"/>
      <c r="G132" s="341">
        <f>D132*E132*F132</f>
        <v>0</v>
      </c>
      <c r="H132" s="345"/>
      <c r="I132" s="345"/>
    </row>
    <row r="133" spans="1:9" hidden="1">
      <c r="A133" s="344"/>
      <c r="B133" s="696"/>
      <c r="C133" s="697"/>
      <c r="D133" s="345"/>
      <c r="E133" s="341"/>
      <c r="F133" s="345">
        <v>1</v>
      </c>
      <c r="G133" s="341">
        <f>D133*E133*F133</f>
        <v>0</v>
      </c>
      <c r="H133" s="341">
        <f>G133</f>
        <v>0</v>
      </c>
      <c r="I133" s="341">
        <f>H133</f>
        <v>0</v>
      </c>
    </row>
    <row r="134" spans="1:9" hidden="1">
      <c r="A134" s="344"/>
      <c r="B134" s="698"/>
      <c r="C134" s="699"/>
      <c r="D134" s="345"/>
      <c r="E134" s="341"/>
      <c r="F134" s="345"/>
      <c r="G134" s="341">
        <f>D134*E134*F134</f>
        <v>0</v>
      </c>
      <c r="H134" s="341">
        <f t="shared" ref="H134:I149" si="29">G134</f>
        <v>0</v>
      </c>
      <c r="I134" s="341">
        <f t="shared" si="29"/>
        <v>0</v>
      </c>
    </row>
    <row r="135" spans="1:9" hidden="1">
      <c r="A135" s="344"/>
      <c r="B135" s="696"/>
      <c r="C135" s="697"/>
      <c r="D135" s="345"/>
      <c r="E135" s="341"/>
      <c r="F135" s="345">
        <v>1</v>
      </c>
      <c r="G135" s="341">
        <f t="shared" ref="G135:G149" si="30">D135*E135*F135</f>
        <v>0</v>
      </c>
      <c r="H135" s="341">
        <f t="shared" si="29"/>
        <v>0</v>
      </c>
      <c r="I135" s="341">
        <f t="shared" si="29"/>
        <v>0</v>
      </c>
    </row>
    <row r="136" spans="1:9" hidden="1">
      <c r="A136" s="344"/>
      <c r="B136" s="698"/>
      <c r="C136" s="699"/>
      <c r="D136" s="345"/>
      <c r="E136" s="341"/>
      <c r="F136" s="345"/>
      <c r="G136" s="341">
        <f>D136*E136*F136</f>
        <v>0</v>
      </c>
      <c r="H136" s="341">
        <f t="shared" si="29"/>
        <v>0</v>
      </c>
      <c r="I136" s="341">
        <f t="shared" si="29"/>
        <v>0</v>
      </c>
    </row>
    <row r="137" spans="1:9" hidden="1">
      <c r="A137" s="344"/>
      <c r="B137" s="696"/>
      <c r="C137" s="697"/>
      <c r="D137" s="345"/>
      <c r="E137" s="341"/>
      <c r="F137" s="345">
        <v>1</v>
      </c>
      <c r="G137" s="341">
        <f t="shared" si="30"/>
        <v>0</v>
      </c>
      <c r="H137" s="341">
        <f t="shared" si="29"/>
        <v>0</v>
      </c>
      <c r="I137" s="341">
        <f t="shared" si="29"/>
        <v>0</v>
      </c>
    </row>
    <row r="138" spans="1:9" hidden="1">
      <c r="A138" s="344"/>
      <c r="B138" s="696"/>
      <c r="C138" s="697"/>
      <c r="D138" s="345"/>
      <c r="E138" s="341"/>
      <c r="F138" s="345">
        <v>1</v>
      </c>
      <c r="G138" s="341">
        <f>D138*E138*F138</f>
        <v>0</v>
      </c>
      <c r="H138" s="341">
        <f t="shared" si="29"/>
        <v>0</v>
      </c>
      <c r="I138" s="341">
        <f t="shared" si="29"/>
        <v>0</v>
      </c>
    </row>
    <row r="139" spans="1:9" hidden="1">
      <c r="A139" s="344"/>
      <c r="B139" s="696"/>
      <c r="C139" s="697"/>
      <c r="D139" s="345"/>
      <c r="E139" s="341"/>
      <c r="F139" s="345">
        <v>1</v>
      </c>
      <c r="G139" s="341">
        <f t="shared" si="30"/>
        <v>0</v>
      </c>
      <c r="H139" s="341">
        <f t="shared" si="29"/>
        <v>0</v>
      </c>
      <c r="I139" s="341">
        <f t="shared" si="29"/>
        <v>0</v>
      </c>
    </row>
    <row r="140" spans="1:9" hidden="1">
      <c r="A140" s="344"/>
      <c r="B140" s="696"/>
      <c r="C140" s="697"/>
      <c r="D140" s="345"/>
      <c r="E140" s="341"/>
      <c r="F140" s="345">
        <v>1</v>
      </c>
      <c r="G140" s="341">
        <f t="shared" si="30"/>
        <v>0</v>
      </c>
      <c r="H140" s="341">
        <f t="shared" si="29"/>
        <v>0</v>
      </c>
      <c r="I140" s="341">
        <f t="shared" si="29"/>
        <v>0</v>
      </c>
    </row>
    <row r="141" spans="1:9" hidden="1">
      <c r="A141" s="344"/>
      <c r="B141" s="696"/>
      <c r="C141" s="697"/>
      <c r="D141" s="345"/>
      <c r="E141" s="341"/>
      <c r="F141" s="345">
        <v>1</v>
      </c>
      <c r="G141" s="341">
        <f t="shared" si="30"/>
        <v>0</v>
      </c>
      <c r="H141" s="341">
        <f t="shared" si="29"/>
        <v>0</v>
      </c>
      <c r="I141" s="341">
        <f t="shared" si="29"/>
        <v>0</v>
      </c>
    </row>
    <row r="142" spans="1:9" hidden="1">
      <c r="A142" s="344"/>
      <c r="B142" s="696"/>
      <c r="C142" s="697"/>
      <c r="D142" s="345"/>
      <c r="E142" s="341"/>
      <c r="F142" s="345">
        <v>1</v>
      </c>
      <c r="G142" s="341">
        <f>D142*E142*F142</f>
        <v>0</v>
      </c>
      <c r="H142" s="341">
        <f t="shared" si="29"/>
        <v>0</v>
      </c>
      <c r="I142" s="341">
        <f t="shared" si="29"/>
        <v>0</v>
      </c>
    </row>
    <row r="143" spans="1:9" hidden="1">
      <c r="A143" s="344"/>
      <c r="B143" s="698"/>
      <c r="C143" s="699"/>
      <c r="D143" s="345"/>
      <c r="E143" s="341"/>
      <c r="F143" s="345"/>
      <c r="G143" s="341">
        <f t="shared" ref="G143:G148" si="31">D143*E143*F143</f>
        <v>0</v>
      </c>
      <c r="H143" s="341">
        <f t="shared" si="29"/>
        <v>0</v>
      </c>
      <c r="I143" s="341">
        <f t="shared" si="29"/>
        <v>0</v>
      </c>
    </row>
    <row r="144" spans="1:9" hidden="1">
      <c r="A144" s="344"/>
      <c r="B144" s="696"/>
      <c r="C144" s="697"/>
      <c r="D144" s="345"/>
      <c r="E144" s="341"/>
      <c r="F144" s="345"/>
      <c r="G144" s="341">
        <f t="shared" si="31"/>
        <v>0</v>
      </c>
      <c r="H144" s="341">
        <f t="shared" si="29"/>
        <v>0</v>
      </c>
      <c r="I144" s="341">
        <f t="shared" si="29"/>
        <v>0</v>
      </c>
    </row>
    <row r="145" spans="1:11" hidden="1">
      <c r="A145" s="344"/>
      <c r="B145" s="698"/>
      <c r="C145" s="699"/>
      <c r="D145" s="345"/>
      <c r="E145" s="341"/>
      <c r="F145" s="345">
        <v>1</v>
      </c>
      <c r="G145" s="341">
        <f t="shared" si="31"/>
        <v>0</v>
      </c>
      <c r="H145" s="341">
        <f t="shared" si="29"/>
        <v>0</v>
      </c>
      <c r="I145" s="341">
        <f t="shared" si="29"/>
        <v>0</v>
      </c>
    </row>
    <row r="146" spans="1:11" hidden="1">
      <c r="A146" s="344"/>
      <c r="B146" s="696"/>
      <c r="C146" s="697"/>
      <c r="D146" s="345"/>
      <c r="E146" s="341"/>
      <c r="F146" s="345">
        <v>1</v>
      </c>
      <c r="G146" s="341">
        <f t="shared" si="31"/>
        <v>0</v>
      </c>
      <c r="H146" s="341">
        <f t="shared" si="29"/>
        <v>0</v>
      </c>
      <c r="I146" s="341">
        <f t="shared" si="29"/>
        <v>0</v>
      </c>
    </row>
    <row r="147" spans="1:11" hidden="1">
      <c r="A147" s="344"/>
      <c r="B147" s="698"/>
      <c r="C147" s="699"/>
      <c r="D147" s="345"/>
      <c r="E147" s="341"/>
      <c r="F147" s="345">
        <v>1</v>
      </c>
      <c r="G147" s="341">
        <f t="shared" si="31"/>
        <v>0</v>
      </c>
      <c r="H147" s="341">
        <f t="shared" si="29"/>
        <v>0</v>
      </c>
      <c r="I147" s="341">
        <f t="shared" si="29"/>
        <v>0</v>
      </c>
    </row>
    <row r="148" spans="1:11" hidden="1">
      <c r="A148" s="344"/>
      <c r="B148" s="696"/>
      <c r="C148" s="697"/>
      <c r="D148" s="345"/>
      <c r="E148" s="341"/>
      <c r="F148" s="345">
        <v>1</v>
      </c>
      <c r="G148" s="341">
        <f t="shared" si="31"/>
        <v>0</v>
      </c>
      <c r="H148" s="341">
        <f t="shared" si="29"/>
        <v>0</v>
      </c>
      <c r="I148" s="341">
        <f t="shared" si="29"/>
        <v>0</v>
      </c>
    </row>
    <row r="149" spans="1:11" hidden="1">
      <c r="A149" s="344"/>
      <c r="B149" s="696"/>
      <c r="C149" s="697"/>
      <c r="D149" s="345"/>
      <c r="E149" s="345"/>
      <c r="F149" s="345"/>
      <c r="G149" s="341">
        <f t="shared" si="30"/>
        <v>0</v>
      </c>
      <c r="H149" s="341">
        <f t="shared" si="29"/>
        <v>0</v>
      </c>
      <c r="I149" s="341">
        <f t="shared" si="29"/>
        <v>0</v>
      </c>
    </row>
    <row r="150" spans="1:11" hidden="1">
      <c r="A150" s="358"/>
      <c r="B150" s="702" t="s">
        <v>214</v>
      </c>
      <c r="C150" s="703"/>
      <c r="D150" s="359"/>
      <c r="E150" s="359"/>
      <c r="F150" s="359"/>
      <c r="G150" s="360">
        <f>SUM(G133:G149)</f>
        <v>0</v>
      </c>
      <c r="H150" s="360">
        <f t="shared" ref="H150:I150" si="32">SUM(H133:H149)</f>
        <v>0</v>
      </c>
      <c r="I150" s="360">
        <f t="shared" si="32"/>
        <v>0</v>
      </c>
      <c r="J150" s="366"/>
      <c r="K150" s="366"/>
    </row>
    <row r="151" spans="1:11" hidden="1"/>
    <row r="152" spans="1:11" hidden="1">
      <c r="A152" s="362" t="s">
        <v>253</v>
      </c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</row>
    <row r="153" spans="1:11" hidden="1"/>
    <row r="154" spans="1:11" ht="48.75" hidden="1">
      <c r="A154" s="363" t="s">
        <v>216</v>
      </c>
      <c r="B154" s="712" t="s">
        <v>0</v>
      </c>
      <c r="C154" s="713"/>
      <c r="D154" s="353" t="s">
        <v>254</v>
      </c>
      <c r="E154" s="353" t="s">
        <v>255</v>
      </c>
      <c r="F154" s="353" t="s">
        <v>256</v>
      </c>
      <c r="G154" s="353" t="s">
        <v>256</v>
      </c>
      <c r="H154" s="353" t="s">
        <v>256</v>
      </c>
    </row>
    <row r="155" spans="1:11" hidden="1">
      <c r="A155" s="354">
        <v>1</v>
      </c>
      <c r="B155" s="696">
        <v>2</v>
      </c>
      <c r="C155" s="697"/>
      <c r="D155" s="354">
        <v>3</v>
      </c>
      <c r="E155" s="354">
        <v>4</v>
      </c>
      <c r="F155" s="354">
        <v>5</v>
      </c>
      <c r="G155" s="354">
        <v>6</v>
      </c>
      <c r="H155" s="354">
        <v>7</v>
      </c>
    </row>
    <row r="156" spans="1:11" hidden="1">
      <c r="A156" s="344"/>
      <c r="B156" s="696"/>
      <c r="C156" s="697"/>
      <c r="D156" s="345"/>
      <c r="E156" s="345"/>
      <c r="F156" s="345"/>
      <c r="G156" s="345"/>
      <c r="H156" s="345"/>
    </row>
    <row r="157" spans="1:11" hidden="1">
      <c r="A157" s="344"/>
      <c r="B157" s="696"/>
      <c r="C157" s="697"/>
      <c r="D157" s="345"/>
      <c r="E157" s="345"/>
      <c r="F157" s="345"/>
      <c r="G157" s="345"/>
      <c r="H157" s="345"/>
    </row>
    <row r="158" spans="1:11" hidden="1">
      <c r="A158" s="344"/>
      <c r="B158" s="696"/>
      <c r="C158" s="697"/>
      <c r="D158" s="345"/>
      <c r="E158" s="345"/>
      <c r="F158" s="345"/>
      <c r="G158" s="345"/>
      <c r="H158" s="345"/>
    </row>
    <row r="159" spans="1:11" hidden="1">
      <c r="A159" s="344"/>
      <c r="B159" s="696"/>
      <c r="C159" s="697"/>
      <c r="D159" s="345"/>
      <c r="E159" s="345"/>
      <c r="F159" s="345"/>
      <c r="G159" s="345"/>
      <c r="H159" s="345"/>
    </row>
    <row r="160" spans="1:11" hidden="1">
      <c r="A160" s="344"/>
      <c r="B160" s="696"/>
      <c r="C160" s="697"/>
      <c r="D160" s="345"/>
      <c r="E160" s="345"/>
      <c r="F160" s="345"/>
      <c r="G160" s="345"/>
      <c r="H160" s="345"/>
    </row>
    <row r="161" spans="1:11" hidden="1">
      <c r="A161" s="344"/>
      <c r="B161" s="696"/>
      <c r="C161" s="697"/>
      <c r="D161" s="345"/>
      <c r="E161" s="345"/>
      <c r="F161" s="345"/>
      <c r="G161" s="345"/>
      <c r="H161" s="345"/>
    </row>
    <row r="162" spans="1:11" hidden="1">
      <c r="A162" s="358"/>
      <c r="B162" s="702" t="s">
        <v>214</v>
      </c>
      <c r="C162" s="703"/>
      <c r="D162" s="359"/>
      <c r="E162" s="359"/>
      <c r="F162" s="359">
        <f>SUM(F156:F161)</f>
        <v>0</v>
      </c>
      <c r="G162" s="359">
        <f t="shared" ref="G162:H162" si="33">SUM(G156:G161)</f>
        <v>0</v>
      </c>
      <c r="H162" s="359">
        <f t="shared" si="33"/>
        <v>0</v>
      </c>
      <c r="I162" s="366"/>
      <c r="J162" s="366"/>
      <c r="K162" s="366"/>
    </row>
    <row r="163" spans="1:11" hidden="1"/>
    <row r="164" spans="1:11" hidden="1">
      <c r="A164" s="362" t="s">
        <v>257</v>
      </c>
      <c r="B164" s="351"/>
      <c r="C164" s="351"/>
      <c r="D164" s="351"/>
      <c r="E164" s="351"/>
      <c r="F164" s="351"/>
      <c r="G164" s="351"/>
      <c r="H164" s="351"/>
      <c r="I164" s="351"/>
      <c r="J164" s="351"/>
      <c r="K164" s="351"/>
    </row>
    <row r="165" spans="1:11" hidden="1"/>
    <row r="166" spans="1:11" ht="24.75" hidden="1">
      <c r="A166" s="363" t="s">
        <v>216</v>
      </c>
      <c r="B166" s="712" t="s">
        <v>0</v>
      </c>
      <c r="C166" s="713"/>
      <c r="D166" s="353" t="s">
        <v>258</v>
      </c>
      <c r="E166" s="353" t="s">
        <v>259</v>
      </c>
      <c r="F166" s="353" t="s">
        <v>454</v>
      </c>
      <c r="G166" s="353" t="s">
        <v>299</v>
      </c>
      <c r="H166" s="353" t="s">
        <v>300</v>
      </c>
    </row>
    <row r="167" spans="1:11" hidden="1">
      <c r="A167" s="354">
        <v>1</v>
      </c>
      <c r="B167" s="696">
        <v>2</v>
      </c>
      <c r="C167" s="697"/>
      <c r="D167" s="354">
        <v>3</v>
      </c>
      <c r="E167" s="354">
        <v>4</v>
      </c>
      <c r="F167" s="354">
        <v>5</v>
      </c>
      <c r="G167" s="354">
        <v>6</v>
      </c>
      <c r="H167" s="354">
        <v>7</v>
      </c>
    </row>
    <row r="168" spans="1:11" hidden="1">
      <c r="A168" s="344">
        <v>1</v>
      </c>
      <c r="B168" s="696"/>
      <c r="C168" s="697"/>
      <c r="D168" s="345"/>
      <c r="E168" s="341"/>
      <c r="F168" s="341">
        <f>E168*D168</f>
        <v>0</v>
      </c>
      <c r="G168" s="341">
        <f>F168</f>
        <v>0</v>
      </c>
      <c r="H168" s="341">
        <f>G168</f>
        <v>0</v>
      </c>
    </row>
    <row r="169" spans="1:11" hidden="1">
      <c r="A169" s="344"/>
      <c r="B169" s="696"/>
      <c r="C169" s="697"/>
      <c r="D169" s="345"/>
      <c r="E169" s="341"/>
      <c r="F169" s="341">
        <f t="shared" ref="F169:F199" si="34">E169*D169</f>
        <v>0</v>
      </c>
      <c r="G169" s="341">
        <f t="shared" ref="G169:H185" si="35">F169</f>
        <v>0</v>
      </c>
      <c r="H169" s="341">
        <f t="shared" si="35"/>
        <v>0</v>
      </c>
    </row>
    <row r="170" spans="1:11" hidden="1">
      <c r="A170" s="344">
        <v>2</v>
      </c>
      <c r="B170" s="696"/>
      <c r="C170" s="697"/>
      <c r="D170" s="345"/>
      <c r="E170" s="341"/>
      <c r="F170" s="341">
        <f t="shared" si="34"/>
        <v>0</v>
      </c>
      <c r="G170" s="341">
        <f t="shared" si="35"/>
        <v>0</v>
      </c>
      <c r="H170" s="341">
        <f t="shared" si="35"/>
        <v>0</v>
      </c>
    </row>
    <row r="171" spans="1:11" hidden="1">
      <c r="A171" s="344"/>
      <c r="B171" s="696"/>
      <c r="C171" s="697"/>
      <c r="D171" s="345"/>
      <c r="E171" s="341"/>
      <c r="F171" s="341">
        <f t="shared" si="34"/>
        <v>0</v>
      </c>
      <c r="G171" s="341">
        <f t="shared" si="35"/>
        <v>0</v>
      </c>
      <c r="H171" s="341">
        <f t="shared" si="35"/>
        <v>0</v>
      </c>
    </row>
    <row r="172" spans="1:11" hidden="1">
      <c r="A172" s="344">
        <v>3</v>
      </c>
      <c r="B172" s="696"/>
      <c r="C172" s="697"/>
      <c r="D172" s="345"/>
      <c r="E172" s="341"/>
      <c r="F172" s="341">
        <f t="shared" si="34"/>
        <v>0</v>
      </c>
      <c r="G172" s="341">
        <f t="shared" si="35"/>
        <v>0</v>
      </c>
      <c r="H172" s="341">
        <f t="shared" si="35"/>
        <v>0</v>
      </c>
    </row>
    <row r="173" spans="1:11" hidden="1">
      <c r="A173" s="344"/>
      <c r="B173" s="696"/>
      <c r="C173" s="697"/>
      <c r="D173" s="345"/>
      <c r="E173" s="341"/>
      <c r="F173" s="341">
        <f t="shared" si="34"/>
        <v>0</v>
      </c>
      <c r="G173" s="341">
        <f t="shared" si="35"/>
        <v>0</v>
      </c>
      <c r="H173" s="341">
        <f t="shared" si="35"/>
        <v>0</v>
      </c>
    </row>
    <row r="174" spans="1:11" hidden="1">
      <c r="A174" s="344">
        <v>4</v>
      </c>
      <c r="B174" s="696"/>
      <c r="C174" s="697"/>
      <c r="D174" s="345"/>
      <c r="E174" s="341"/>
      <c r="F174" s="341">
        <f t="shared" si="34"/>
        <v>0</v>
      </c>
      <c r="G174" s="341">
        <f t="shared" si="35"/>
        <v>0</v>
      </c>
      <c r="H174" s="341">
        <f t="shared" si="35"/>
        <v>0</v>
      </c>
    </row>
    <row r="175" spans="1:11" hidden="1">
      <c r="A175" s="344"/>
      <c r="B175" s="696"/>
      <c r="C175" s="697"/>
      <c r="D175" s="345"/>
      <c r="E175" s="341"/>
      <c r="F175" s="341">
        <f t="shared" si="34"/>
        <v>0</v>
      </c>
      <c r="G175" s="341">
        <f t="shared" si="35"/>
        <v>0</v>
      </c>
      <c r="H175" s="341">
        <f t="shared" si="35"/>
        <v>0</v>
      </c>
    </row>
    <row r="176" spans="1:11" hidden="1">
      <c r="A176" s="344">
        <v>5</v>
      </c>
      <c r="B176" s="734"/>
      <c r="C176" s="735"/>
      <c r="D176" s="345"/>
      <c r="E176" s="341"/>
      <c r="F176" s="341">
        <f t="shared" si="34"/>
        <v>0</v>
      </c>
      <c r="G176" s="341">
        <f t="shared" si="35"/>
        <v>0</v>
      </c>
      <c r="H176" s="341">
        <f t="shared" si="35"/>
        <v>0</v>
      </c>
    </row>
    <row r="177" spans="1:8" hidden="1">
      <c r="A177" s="344"/>
      <c r="B177" s="696"/>
      <c r="C177" s="697"/>
      <c r="D177" s="345"/>
      <c r="E177" s="341"/>
      <c r="F177" s="341">
        <f t="shared" si="34"/>
        <v>0</v>
      </c>
      <c r="G177" s="341">
        <f t="shared" si="35"/>
        <v>0</v>
      </c>
      <c r="H177" s="341">
        <f t="shared" si="35"/>
        <v>0</v>
      </c>
    </row>
    <row r="178" spans="1:8" hidden="1">
      <c r="A178" s="344">
        <v>6</v>
      </c>
      <c r="B178" s="696"/>
      <c r="C178" s="697"/>
      <c r="D178" s="345"/>
      <c r="E178" s="341"/>
      <c r="F178" s="341">
        <f t="shared" si="34"/>
        <v>0</v>
      </c>
      <c r="G178" s="341">
        <f t="shared" si="35"/>
        <v>0</v>
      </c>
      <c r="H178" s="341">
        <f t="shared" si="35"/>
        <v>0</v>
      </c>
    </row>
    <row r="179" spans="1:8" hidden="1">
      <c r="A179" s="344"/>
      <c r="B179" s="696"/>
      <c r="C179" s="697"/>
      <c r="D179" s="345"/>
      <c r="E179" s="341"/>
      <c r="F179" s="341">
        <f t="shared" si="34"/>
        <v>0</v>
      </c>
      <c r="G179" s="341">
        <f t="shared" si="35"/>
        <v>0</v>
      </c>
      <c r="H179" s="341">
        <f t="shared" si="35"/>
        <v>0</v>
      </c>
    </row>
    <row r="180" spans="1:8" hidden="1">
      <c r="A180" s="344">
        <v>7</v>
      </c>
      <c r="B180" s="696"/>
      <c r="C180" s="697"/>
      <c r="D180" s="345"/>
      <c r="E180" s="341"/>
      <c r="F180" s="341">
        <f t="shared" si="34"/>
        <v>0</v>
      </c>
      <c r="G180" s="341">
        <f t="shared" si="35"/>
        <v>0</v>
      </c>
      <c r="H180" s="341">
        <f t="shared" si="35"/>
        <v>0</v>
      </c>
    </row>
    <row r="181" spans="1:8" hidden="1">
      <c r="A181" s="344"/>
      <c r="B181" s="696"/>
      <c r="C181" s="697"/>
      <c r="D181" s="345"/>
      <c r="E181" s="341"/>
      <c r="F181" s="341">
        <f t="shared" si="34"/>
        <v>0</v>
      </c>
      <c r="G181" s="341">
        <f t="shared" si="35"/>
        <v>0</v>
      </c>
      <c r="H181" s="341">
        <f t="shared" si="35"/>
        <v>0</v>
      </c>
    </row>
    <row r="182" spans="1:8" hidden="1">
      <c r="A182" s="344">
        <v>8</v>
      </c>
      <c r="B182" s="696"/>
      <c r="C182" s="697"/>
      <c r="D182" s="345"/>
      <c r="E182" s="341"/>
      <c r="F182" s="341">
        <f t="shared" si="34"/>
        <v>0</v>
      </c>
      <c r="G182" s="341">
        <f t="shared" si="35"/>
        <v>0</v>
      </c>
      <c r="H182" s="341">
        <f t="shared" si="35"/>
        <v>0</v>
      </c>
    </row>
    <row r="183" spans="1:8" hidden="1">
      <c r="A183" s="344"/>
      <c r="B183" s="696"/>
      <c r="C183" s="697"/>
      <c r="D183" s="345"/>
      <c r="E183" s="341"/>
      <c r="F183" s="341">
        <f t="shared" si="34"/>
        <v>0</v>
      </c>
      <c r="G183" s="341">
        <f t="shared" si="35"/>
        <v>0</v>
      </c>
      <c r="H183" s="341">
        <f t="shared" si="35"/>
        <v>0</v>
      </c>
    </row>
    <row r="184" spans="1:8" hidden="1">
      <c r="A184" s="344">
        <v>9</v>
      </c>
      <c r="B184" s="696"/>
      <c r="C184" s="697"/>
      <c r="D184" s="345"/>
      <c r="E184" s="341"/>
      <c r="F184" s="341">
        <f t="shared" si="34"/>
        <v>0</v>
      </c>
      <c r="G184" s="341">
        <f t="shared" si="35"/>
        <v>0</v>
      </c>
      <c r="H184" s="341">
        <f t="shared" si="35"/>
        <v>0</v>
      </c>
    </row>
    <row r="185" spans="1:8" hidden="1">
      <c r="A185" s="344"/>
      <c r="B185" s="696"/>
      <c r="C185" s="697"/>
      <c r="D185" s="345"/>
      <c r="E185" s="341"/>
      <c r="F185" s="341">
        <f t="shared" si="34"/>
        <v>0</v>
      </c>
      <c r="G185" s="341">
        <f t="shared" si="35"/>
        <v>0</v>
      </c>
      <c r="H185" s="341">
        <f t="shared" si="35"/>
        <v>0</v>
      </c>
    </row>
    <row r="186" spans="1:8" hidden="1">
      <c r="A186" s="344">
        <v>10</v>
      </c>
      <c r="B186" s="696"/>
      <c r="C186" s="697"/>
      <c r="D186" s="345"/>
      <c r="E186" s="341"/>
      <c r="F186" s="341">
        <f t="shared" si="34"/>
        <v>0</v>
      </c>
      <c r="G186" s="341">
        <f t="shared" ref="G186:H199" si="36">F186</f>
        <v>0</v>
      </c>
      <c r="H186" s="341">
        <f t="shared" si="36"/>
        <v>0</v>
      </c>
    </row>
    <row r="187" spans="1:8" hidden="1">
      <c r="A187" s="344"/>
      <c r="B187" s="696"/>
      <c r="C187" s="697"/>
      <c r="D187" s="345"/>
      <c r="E187" s="341"/>
      <c r="F187" s="341">
        <f t="shared" si="34"/>
        <v>0</v>
      </c>
      <c r="G187" s="341">
        <f t="shared" si="36"/>
        <v>0</v>
      </c>
      <c r="H187" s="341">
        <f t="shared" si="36"/>
        <v>0</v>
      </c>
    </row>
    <row r="188" spans="1:8" hidden="1">
      <c r="A188" s="344">
        <v>11</v>
      </c>
      <c r="B188" s="696"/>
      <c r="C188" s="697"/>
      <c r="D188" s="345"/>
      <c r="E188" s="341"/>
      <c r="F188" s="341">
        <f t="shared" si="34"/>
        <v>0</v>
      </c>
      <c r="G188" s="341">
        <f t="shared" si="36"/>
        <v>0</v>
      </c>
      <c r="H188" s="341">
        <f t="shared" si="36"/>
        <v>0</v>
      </c>
    </row>
    <row r="189" spans="1:8" hidden="1">
      <c r="A189" s="344"/>
      <c r="B189" s="696"/>
      <c r="C189" s="697"/>
      <c r="D189" s="345"/>
      <c r="E189" s="341"/>
      <c r="F189" s="341">
        <f t="shared" si="34"/>
        <v>0</v>
      </c>
      <c r="G189" s="341">
        <f t="shared" si="36"/>
        <v>0</v>
      </c>
      <c r="H189" s="341">
        <f t="shared" si="36"/>
        <v>0</v>
      </c>
    </row>
    <row r="190" spans="1:8" hidden="1">
      <c r="A190" s="344">
        <v>12</v>
      </c>
      <c r="B190" s="696"/>
      <c r="C190" s="697"/>
      <c r="D190" s="345"/>
      <c r="E190" s="341"/>
      <c r="F190" s="341">
        <f t="shared" si="34"/>
        <v>0</v>
      </c>
      <c r="G190" s="341">
        <f t="shared" si="36"/>
        <v>0</v>
      </c>
      <c r="H190" s="341">
        <f t="shared" si="36"/>
        <v>0</v>
      </c>
    </row>
    <row r="191" spans="1:8" hidden="1">
      <c r="A191" s="344"/>
      <c r="B191" s="696"/>
      <c r="C191" s="697"/>
      <c r="D191" s="345"/>
      <c r="E191" s="341"/>
      <c r="F191" s="341">
        <f t="shared" si="34"/>
        <v>0</v>
      </c>
      <c r="G191" s="341">
        <f t="shared" si="36"/>
        <v>0</v>
      </c>
      <c r="H191" s="341">
        <f t="shared" si="36"/>
        <v>0</v>
      </c>
    </row>
    <row r="192" spans="1:8" hidden="1">
      <c r="A192" s="344">
        <v>13</v>
      </c>
      <c r="B192" s="698"/>
      <c r="C192" s="699"/>
      <c r="D192" s="345"/>
      <c r="E192" s="341"/>
      <c r="F192" s="341">
        <f t="shared" si="34"/>
        <v>0</v>
      </c>
      <c r="G192" s="341">
        <f t="shared" si="36"/>
        <v>0</v>
      </c>
      <c r="H192" s="341">
        <f t="shared" si="36"/>
        <v>0</v>
      </c>
    </row>
    <row r="193" spans="1:11" hidden="1">
      <c r="A193" s="344"/>
      <c r="B193" s="696"/>
      <c r="C193" s="697"/>
      <c r="D193" s="345"/>
      <c r="E193" s="341"/>
      <c r="F193" s="341">
        <f t="shared" si="34"/>
        <v>0</v>
      </c>
      <c r="G193" s="341">
        <f t="shared" si="36"/>
        <v>0</v>
      </c>
      <c r="H193" s="341">
        <f t="shared" si="36"/>
        <v>0</v>
      </c>
    </row>
    <row r="194" spans="1:11" hidden="1">
      <c r="A194" s="344">
        <v>14</v>
      </c>
      <c r="B194" s="698"/>
      <c r="C194" s="699"/>
      <c r="D194" s="345"/>
      <c r="E194" s="341"/>
      <c r="F194" s="341">
        <f t="shared" si="34"/>
        <v>0</v>
      </c>
      <c r="G194" s="341">
        <f t="shared" si="36"/>
        <v>0</v>
      </c>
      <c r="H194" s="341">
        <f t="shared" si="36"/>
        <v>0</v>
      </c>
    </row>
    <row r="195" spans="1:11" hidden="1">
      <c r="A195" s="344"/>
      <c r="B195" s="696"/>
      <c r="C195" s="697"/>
      <c r="D195" s="345"/>
      <c r="E195" s="341"/>
      <c r="F195" s="341">
        <f t="shared" si="34"/>
        <v>0</v>
      </c>
      <c r="G195" s="341">
        <f t="shared" si="36"/>
        <v>0</v>
      </c>
      <c r="H195" s="341">
        <f t="shared" si="36"/>
        <v>0</v>
      </c>
    </row>
    <row r="196" spans="1:11" hidden="1">
      <c r="A196" s="344">
        <v>15</v>
      </c>
      <c r="B196" s="698"/>
      <c r="C196" s="699"/>
      <c r="D196" s="345"/>
      <c r="E196" s="341"/>
      <c r="F196" s="341">
        <f t="shared" si="34"/>
        <v>0</v>
      </c>
      <c r="G196" s="341">
        <f t="shared" si="36"/>
        <v>0</v>
      </c>
      <c r="H196" s="341">
        <f t="shared" si="36"/>
        <v>0</v>
      </c>
    </row>
    <row r="197" spans="1:11" hidden="1">
      <c r="A197" s="344"/>
      <c r="B197" s="696"/>
      <c r="C197" s="697"/>
      <c r="D197" s="345"/>
      <c r="E197" s="341"/>
      <c r="F197" s="341">
        <f t="shared" si="34"/>
        <v>0</v>
      </c>
      <c r="G197" s="341">
        <f t="shared" si="36"/>
        <v>0</v>
      </c>
      <c r="H197" s="341">
        <f t="shared" si="36"/>
        <v>0</v>
      </c>
    </row>
    <row r="198" spans="1:11" hidden="1">
      <c r="A198" s="344">
        <v>16</v>
      </c>
      <c r="B198" s="698"/>
      <c r="C198" s="699"/>
      <c r="D198" s="345"/>
      <c r="E198" s="341"/>
      <c r="F198" s="341">
        <f t="shared" si="34"/>
        <v>0</v>
      </c>
      <c r="G198" s="341">
        <f t="shared" si="36"/>
        <v>0</v>
      </c>
      <c r="H198" s="341">
        <f t="shared" si="36"/>
        <v>0</v>
      </c>
    </row>
    <row r="199" spans="1:11" hidden="1">
      <c r="A199" s="344"/>
      <c r="B199" s="696"/>
      <c r="C199" s="697"/>
      <c r="D199" s="345"/>
      <c r="E199" s="341"/>
      <c r="F199" s="341">
        <f t="shared" si="34"/>
        <v>0</v>
      </c>
      <c r="G199" s="341">
        <f t="shared" si="36"/>
        <v>0</v>
      </c>
      <c r="H199" s="341">
        <f t="shared" si="36"/>
        <v>0</v>
      </c>
    </row>
    <row r="200" spans="1:11" hidden="1">
      <c r="A200" s="358"/>
      <c r="B200" s="702" t="s">
        <v>214</v>
      </c>
      <c r="C200" s="703"/>
      <c r="D200" s="359"/>
      <c r="E200" s="360"/>
      <c r="F200" s="360">
        <f>SUM(F168:F199)</f>
        <v>0</v>
      </c>
      <c r="G200" s="360">
        <f t="shared" ref="G200:H200" si="37">SUM(G168:G199)</f>
        <v>0</v>
      </c>
      <c r="H200" s="360">
        <f t="shared" si="37"/>
        <v>0</v>
      </c>
      <c r="I200" s="366"/>
      <c r="J200" s="366"/>
      <c r="K200" s="366"/>
    </row>
    <row r="202" spans="1:11">
      <c r="A202" s="362" t="s">
        <v>260</v>
      </c>
      <c r="B202" s="351"/>
      <c r="C202" s="351"/>
      <c r="D202" s="351"/>
      <c r="E202" s="351"/>
      <c r="F202" s="351"/>
      <c r="G202" s="351"/>
      <c r="H202" s="351"/>
      <c r="I202" s="351"/>
      <c r="J202" s="351"/>
      <c r="K202" s="351"/>
    </row>
    <row r="204" spans="1:11" ht="24.75">
      <c r="A204" s="363" t="s">
        <v>216</v>
      </c>
      <c r="B204" s="712" t="s">
        <v>604</v>
      </c>
      <c r="C204" s="713"/>
      <c r="D204" s="353" t="s">
        <v>258</v>
      </c>
      <c r="E204" s="353" t="s">
        <v>259</v>
      </c>
      <c r="F204" s="353" t="s">
        <v>299</v>
      </c>
      <c r="G204" s="353" t="s">
        <v>300</v>
      </c>
      <c r="H204" s="353" t="s">
        <v>399</v>
      </c>
    </row>
    <row r="205" spans="1:11">
      <c r="A205" s="354">
        <v>1</v>
      </c>
      <c r="B205" s="696">
        <v>2</v>
      </c>
      <c r="C205" s="697"/>
      <c r="D205" s="354">
        <v>3</v>
      </c>
      <c r="E205" s="354">
        <v>4</v>
      </c>
      <c r="F205" s="354">
        <v>5</v>
      </c>
      <c r="G205" s="354">
        <v>6</v>
      </c>
      <c r="H205" s="354">
        <v>7</v>
      </c>
    </row>
    <row r="206" spans="1:11" hidden="1">
      <c r="A206" s="344">
        <v>1</v>
      </c>
      <c r="B206" s="696"/>
      <c r="C206" s="697"/>
      <c r="D206" s="345"/>
      <c r="E206" s="341"/>
      <c r="F206" s="341">
        <f>E206*D206</f>
        <v>0</v>
      </c>
      <c r="G206" s="341">
        <f>F206</f>
        <v>0</v>
      </c>
      <c r="H206" s="341">
        <f>G206</f>
        <v>0</v>
      </c>
    </row>
    <row r="207" spans="1:11">
      <c r="A207" s="344"/>
      <c r="B207" s="698" t="s">
        <v>527</v>
      </c>
      <c r="C207" s="699"/>
      <c r="D207" s="345">
        <v>1</v>
      </c>
      <c r="E207" s="341">
        <v>51613</v>
      </c>
      <c r="F207" s="341">
        <f t="shared" ref="F207:F229" si="38">E207*D207</f>
        <v>51613</v>
      </c>
      <c r="G207" s="341">
        <f>F207</f>
        <v>51613</v>
      </c>
      <c r="H207" s="341">
        <f>G207</f>
        <v>51613</v>
      </c>
    </row>
    <row r="208" spans="1:11">
      <c r="A208" s="344"/>
      <c r="B208" s="698" t="s">
        <v>528</v>
      </c>
      <c r="C208" s="699"/>
      <c r="D208" s="345"/>
      <c r="E208" s="341"/>
      <c r="F208" s="341">
        <f t="shared" si="38"/>
        <v>0</v>
      </c>
      <c r="G208" s="341">
        <f t="shared" ref="G208:H229" si="39">F208</f>
        <v>0</v>
      </c>
      <c r="H208" s="341">
        <f t="shared" si="39"/>
        <v>0</v>
      </c>
    </row>
    <row r="209" spans="1:8">
      <c r="A209" s="344"/>
      <c r="B209" s="698" t="s">
        <v>530</v>
      </c>
      <c r="C209" s="699"/>
      <c r="D209" s="345"/>
      <c r="E209" s="341"/>
      <c r="F209" s="341">
        <f>E209*D209</f>
        <v>0</v>
      </c>
      <c r="G209" s="341">
        <f t="shared" si="39"/>
        <v>0</v>
      </c>
      <c r="H209" s="341">
        <f t="shared" si="39"/>
        <v>0</v>
      </c>
    </row>
    <row r="210" spans="1:8">
      <c r="A210" s="344"/>
      <c r="B210" s="696"/>
      <c r="C210" s="697"/>
      <c r="D210" s="345"/>
      <c r="E210" s="341"/>
      <c r="F210" s="341">
        <f t="shared" si="38"/>
        <v>0</v>
      </c>
      <c r="G210" s="341">
        <f t="shared" si="39"/>
        <v>0</v>
      </c>
      <c r="H210" s="341">
        <f t="shared" si="39"/>
        <v>0</v>
      </c>
    </row>
    <row r="211" spans="1:8" hidden="1">
      <c r="A211" s="344"/>
      <c r="B211" s="696"/>
      <c r="C211" s="697"/>
      <c r="D211" s="345"/>
      <c r="E211" s="341"/>
      <c r="F211" s="341">
        <f t="shared" si="38"/>
        <v>0</v>
      </c>
      <c r="G211" s="341">
        <f t="shared" si="39"/>
        <v>0</v>
      </c>
      <c r="H211" s="341">
        <f t="shared" si="39"/>
        <v>0</v>
      </c>
    </row>
    <row r="212" spans="1:8" hidden="1">
      <c r="A212" s="344"/>
      <c r="B212" s="696"/>
      <c r="C212" s="697"/>
      <c r="D212" s="345"/>
      <c r="E212" s="341"/>
      <c r="F212" s="341">
        <f t="shared" si="38"/>
        <v>0</v>
      </c>
      <c r="G212" s="341">
        <f t="shared" si="39"/>
        <v>0</v>
      </c>
      <c r="H212" s="341">
        <f t="shared" si="39"/>
        <v>0</v>
      </c>
    </row>
    <row r="213" spans="1:8" hidden="1">
      <c r="A213" s="344"/>
      <c r="B213" s="696"/>
      <c r="C213" s="697"/>
      <c r="D213" s="345"/>
      <c r="E213" s="341"/>
      <c r="F213" s="341">
        <f t="shared" si="38"/>
        <v>0</v>
      </c>
      <c r="G213" s="341">
        <f t="shared" si="39"/>
        <v>0</v>
      </c>
      <c r="H213" s="341">
        <f t="shared" si="39"/>
        <v>0</v>
      </c>
    </row>
    <row r="214" spans="1:8" hidden="1">
      <c r="A214" s="344"/>
      <c r="B214" s="696"/>
      <c r="C214" s="697"/>
      <c r="D214" s="345"/>
      <c r="E214" s="341"/>
      <c r="F214" s="341">
        <f t="shared" si="38"/>
        <v>0</v>
      </c>
      <c r="G214" s="341">
        <f t="shared" si="39"/>
        <v>0</v>
      </c>
      <c r="H214" s="341">
        <f t="shared" si="39"/>
        <v>0</v>
      </c>
    </row>
    <row r="215" spans="1:8" hidden="1">
      <c r="A215" s="344"/>
      <c r="B215" s="734"/>
      <c r="C215" s="735"/>
      <c r="D215" s="345"/>
      <c r="E215" s="341"/>
      <c r="F215" s="341">
        <f t="shared" si="38"/>
        <v>0</v>
      </c>
      <c r="G215" s="341">
        <f t="shared" si="39"/>
        <v>0</v>
      </c>
      <c r="H215" s="341">
        <f t="shared" si="39"/>
        <v>0</v>
      </c>
    </row>
    <row r="216" spans="1:8" hidden="1">
      <c r="A216" s="344"/>
      <c r="B216" s="696"/>
      <c r="C216" s="697"/>
      <c r="D216" s="345"/>
      <c r="E216" s="341"/>
      <c r="F216" s="341">
        <f t="shared" si="38"/>
        <v>0</v>
      </c>
      <c r="G216" s="341">
        <f t="shared" si="39"/>
        <v>0</v>
      </c>
      <c r="H216" s="341">
        <f t="shared" si="39"/>
        <v>0</v>
      </c>
    </row>
    <row r="217" spans="1:8" hidden="1">
      <c r="A217" s="344"/>
      <c r="B217" s="696"/>
      <c r="C217" s="697"/>
      <c r="D217" s="345"/>
      <c r="E217" s="341"/>
      <c r="F217" s="341">
        <f t="shared" si="38"/>
        <v>0</v>
      </c>
      <c r="G217" s="341">
        <f t="shared" si="39"/>
        <v>0</v>
      </c>
      <c r="H217" s="341">
        <f t="shared" si="39"/>
        <v>0</v>
      </c>
    </row>
    <row r="218" spans="1:8" hidden="1">
      <c r="A218" s="344"/>
      <c r="B218" s="734"/>
      <c r="C218" s="735"/>
      <c r="D218" s="345"/>
      <c r="E218" s="341"/>
      <c r="F218" s="341">
        <f t="shared" si="38"/>
        <v>0</v>
      </c>
      <c r="G218" s="341">
        <f t="shared" si="39"/>
        <v>0</v>
      </c>
      <c r="H218" s="341">
        <f t="shared" si="39"/>
        <v>0</v>
      </c>
    </row>
    <row r="219" spans="1:8" hidden="1">
      <c r="A219" s="344"/>
      <c r="B219" s="696"/>
      <c r="C219" s="697"/>
      <c r="D219" s="345"/>
      <c r="E219" s="341"/>
      <c r="F219" s="341">
        <f t="shared" si="38"/>
        <v>0</v>
      </c>
      <c r="G219" s="341">
        <f t="shared" si="39"/>
        <v>0</v>
      </c>
      <c r="H219" s="341">
        <f t="shared" si="39"/>
        <v>0</v>
      </c>
    </row>
    <row r="220" spans="1:8" hidden="1">
      <c r="A220" s="344"/>
      <c r="B220" s="696"/>
      <c r="C220" s="697"/>
      <c r="D220" s="345"/>
      <c r="E220" s="341"/>
      <c r="F220" s="341">
        <f t="shared" si="38"/>
        <v>0</v>
      </c>
      <c r="G220" s="341">
        <f t="shared" si="39"/>
        <v>0</v>
      </c>
      <c r="H220" s="341">
        <f t="shared" si="39"/>
        <v>0</v>
      </c>
    </row>
    <row r="221" spans="1:8" hidden="1">
      <c r="A221" s="344"/>
      <c r="B221" s="734"/>
      <c r="C221" s="735"/>
      <c r="D221" s="345"/>
      <c r="E221" s="341"/>
      <c r="F221" s="341">
        <f t="shared" si="38"/>
        <v>0</v>
      </c>
      <c r="G221" s="341">
        <v>0</v>
      </c>
      <c r="H221" s="341">
        <f t="shared" si="39"/>
        <v>0</v>
      </c>
    </row>
    <row r="222" spans="1:8" hidden="1">
      <c r="A222" s="344"/>
      <c r="B222" s="696"/>
      <c r="C222" s="697"/>
      <c r="D222" s="345"/>
      <c r="E222" s="341"/>
      <c r="F222" s="341">
        <f t="shared" si="38"/>
        <v>0</v>
      </c>
      <c r="G222" s="341">
        <f t="shared" si="39"/>
        <v>0</v>
      </c>
      <c r="H222" s="341">
        <f t="shared" si="39"/>
        <v>0</v>
      </c>
    </row>
    <row r="223" spans="1:8" hidden="1">
      <c r="A223" s="344"/>
      <c r="B223" s="696"/>
      <c r="C223" s="697"/>
      <c r="D223" s="345"/>
      <c r="E223" s="341"/>
      <c r="F223" s="341">
        <f t="shared" si="38"/>
        <v>0</v>
      </c>
      <c r="G223" s="341">
        <f t="shared" si="39"/>
        <v>0</v>
      </c>
      <c r="H223" s="341">
        <f t="shared" si="39"/>
        <v>0</v>
      </c>
    </row>
    <row r="224" spans="1:8" hidden="1">
      <c r="A224" s="344"/>
      <c r="B224" s="734"/>
      <c r="C224" s="735"/>
      <c r="D224" s="345"/>
      <c r="E224" s="341"/>
      <c r="F224" s="341">
        <f t="shared" si="38"/>
        <v>0</v>
      </c>
      <c r="G224" s="341">
        <f t="shared" si="39"/>
        <v>0</v>
      </c>
      <c r="H224" s="341">
        <f t="shared" si="39"/>
        <v>0</v>
      </c>
    </row>
    <row r="225" spans="1:11" hidden="1">
      <c r="A225" s="344"/>
      <c r="B225" s="696"/>
      <c r="C225" s="697"/>
      <c r="D225" s="345"/>
      <c r="E225" s="341"/>
      <c r="F225" s="341">
        <f t="shared" si="38"/>
        <v>0</v>
      </c>
      <c r="G225" s="341">
        <f t="shared" si="39"/>
        <v>0</v>
      </c>
      <c r="H225" s="341">
        <f t="shared" si="39"/>
        <v>0</v>
      </c>
    </row>
    <row r="226" spans="1:11" hidden="1">
      <c r="A226" s="344"/>
      <c r="B226" s="696"/>
      <c r="C226" s="697"/>
      <c r="D226" s="345"/>
      <c r="E226" s="341"/>
      <c r="F226" s="341">
        <f t="shared" si="38"/>
        <v>0</v>
      </c>
      <c r="G226" s="341">
        <f t="shared" si="39"/>
        <v>0</v>
      </c>
      <c r="H226" s="341">
        <f t="shared" si="39"/>
        <v>0</v>
      </c>
    </row>
    <row r="227" spans="1:11" hidden="1">
      <c r="A227" s="344"/>
      <c r="B227" s="734"/>
      <c r="C227" s="735"/>
      <c r="D227" s="345"/>
      <c r="E227" s="341"/>
      <c r="F227" s="341">
        <f t="shared" si="38"/>
        <v>0</v>
      </c>
      <c r="G227" s="341">
        <f t="shared" si="39"/>
        <v>0</v>
      </c>
      <c r="H227" s="341">
        <f t="shared" si="39"/>
        <v>0</v>
      </c>
    </row>
    <row r="228" spans="1:11" hidden="1">
      <c r="A228" s="344"/>
      <c r="B228" s="696"/>
      <c r="C228" s="697"/>
      <c r="D228" s="345"/>
      <c r="E228" s="341"/>
      <c r="F228" s="341">
        <f t="shared" si="38"/>
        <v>0</v>
      </c>
      <c r="G228" s="341">
        <f t="shared" si="39"/>
        <v>0</v>
      </c>
      <c r="H228" s="341">
        <f t="shared" si="39"/>
        <v>0</v>
      </c>
    </row>
    <row r="229" spans="1:11" hidden="1">
      <c r="A229" s="344"/>
      <c r="B229" s="696"/>
      <c r="C229" s="697"/>
      <c r="D229" s="345"/>
      <c r="E229" s="341"/>
      <c r="F229" s="341">
        <f t="shared" si="38"/>
        <v>0</v>
      </c>
      <c r="G229" s="341">
        <f t="shared" si="39"/>
        <v>0</v>
      </c>
      <c r="H229" s="341">
        <f t="shared" si="39"/>
        <v>0</v>
      </c>
    </row>
    <row r="230" spans="1:11">
      <c r="A230" s="358"/>
      <c r="B230" s="702" t="s">
        <v>214</v>
      </c>
      <c r="C230" s="703"/>
      <c r="D230" s="359"/>
      <c r="E230" s="360"/>
      <c r="F230" s="360">
        <f>SUM(F206:F229)</f>
        <v>51613</v>
      </c>
      <c r="G230" s="360">
        <f t="shared" ref="G230:H230" si="40">SUM(G206:G229)</f>
        <v>51613</v>
      </c>
      <c r="H230" s="360">
        <f t="shared" si="40"/>
        <v>51613</v>
      </c>
      <c r="I230" s="366"/>
      <c r="J230" s="366"/>
      <c r="K230" s="366"/>
    </row>
    <row r="232" spans="1:11">
      <c r="A232" s="362" t="s">
        <v>261</v>
      </c>
      <c r="B232" s="351"/>
      <c r="C232" s="351"/>
      <c r="D232" s="351"/>
      <c r="E232" s="351"/>
      <c r="F232" s="351"/>
      <c r="G232" s="351"/>
      <c r="H232" s="351"/>
      <c r="I232" s="351"/>
      <c r="J232" s="351"/>
      <c r="K232" s="351"/>
    </row>
    <row r="234" spans="1:11" ht="24.75">
      <c r="A234" s="363" t="s">
        <v>216</v>
      </c>
      <c r="B234" s="712" t="s">
        <v>235</v>
      </c>
      <c r="C234" s="713"/>
      <c r="D234" s="353" t="s">
        <v>254</v>
      </c>
      <c r="E234" s="353" t="s">
        <v>259</v>
      </c>
      <c r="F234" s="353" t="s">
        <v>299</v>
      </c>
      <c r="G234" s="353" t="s">
        <v>300</v>
      </c>
      <c r="H234" s="353" t="s">
        <v>399</v>
      </c>
    </row>
    <row r="235" spans="1:11">
      <c r="A235" s="354">
        <v>1</v>
      </c>
      <c r="B235" s="696">
        <v>2</v>
      </c>
      <c r="C235" s="697"/>
      <c r="D235" s="354">
        <v>3</v>
      </c>
      <c r="E235" s="354">
        <v>4</v>
      </c>
      <c r="F235" s="354">
        <v>5</v>
      </c>
      <c r="G235" s="354">
        <v>6</v>
      </c>
      <c r="H235" s="354">
        <v>7</v>
      </c>
    </row>
    <row r="236" spans="1:11">
      <c r="A236" s="370">
        <v>1</v>
      </c>
      <c r="B236" s="698" t="s">
        <v>529</v>
      </c>
      <c r="C236" s="699"/>
      <c r="D236" s="345">
        <v>754</v>
      </c>
      <c r="E236" s="345">
        <v>318</v>
      </c>
      <c r="F236" s="341">
        <f t="shared" ref="F236:F264" si="41">D236*E236</f>
        <v>239772</v>
      </c>
      <c r="G236" s="341">
        <f>F236</f>
        <v>239772</v>
      </c>
      <c r="H236" s="341">
        <f>G236</f>
        <v>239772</v>
      </c>
    </row>
    <row r="237" spans="1:11" hidden="1">
      <c r="A237" s="370"/>
      <c r="B237" s="731"/>
      <c r="C237" s="732"/>
      <c r="D237" s="345"/>
      <c r="E237" s="345"/>
      <c r="F237" s="341">
        <f t="shared" si="41"/>
        <v>0</v>
      </c>
      <c r="G237" s="341">
        <f t="shared" ref="G237:H264" si="42">F237</f>
        <v>0</v>
      </c>
      <c r="H237" s="341">
        <f t="shared" si="42"/>
        <v>0</v>
      </c>
    </row>
    <row r="238" spans="1:11" hidden="1">
      <c r="A238" s="344"/>
      <c r="B238" s="731"/>
      <c r="C238" s="732"/>
      <c r="D238" s="345"/>
      <c r="E238" s="345"/>
      <c r="F238" s="341">
        <f t="shared" si="41"/>
        <v>0</v>
      </c>
      <c r="G238" s="341">
        <f t="shared" si="42"/>
        <v>0</v>
      </c>
      <c r="H238" s="341">
        <f t="shared" si="42"/>
        <v>0</v>
      </c>
    </row>
    <row r="239" spans="1:11" hidden="1">
      <c r="A239" s="370"/>
      <c r="B239" s="731"/>
      <c r="C239" s="732"/>
      <c r="D239" s="345"/>
      <c r="E239" s="345"/>
      <c r="F239" s="341">
        <f t="shared" si="41"/>
        <v>0</v>
      </c>
      <c r="G239" s="341">
        <f t="shared" si="42"/>
        <v>0</v>
      </c>
      <c r="H239" s="341">
        <f t="shared" si="42"/>
        <v>0</v>
      </c>
    </row>
    <row r="240" spans="1:11" hidden="1">
      <c r="A240" s="370"/>
      <c r="B240" s="731"/>
      <c r="C240" s="733"/>
      <c r="D240" s="345"/>
      <c r="E240" s="345"/>
      <c r="F240" s="341">
        <f t="shared" si="41"/>
        <v>0</v>
      </c>
      <c r="G240" s="341">
        <f t="shared" si="42"/>
        <v>0</v>
      </c>
      <c r="H240" s="341">
        <f t="shared" si="42"/>
        <v>0</v>
      </c>
    </row>
    <row r="241" spans="1:8" hidden="1">
      <c r="A241" s="344"/>
      <c r="B241" s="731"/>
      <c r="C241" s="733"/>
      <c r="D241" s="345"/>
      <c r="E241" s="345"/>
      <c r="F241" s="341">
        <f t="shared" si="41"/>
        <v>0</v>
      </c>
      <c r="G241" s="341">
        <f t="shared" si="42"/>
        <v>0</v>
      </c>
      <c r="H241" s="341">
        <f t="shared" si="42"/>
        <v>0</v>
      </c>
    </row>
    <row r="242" spans="1:8" hidden="1">
      <c r="A242" s="370"/>
      <c r="B242" s="731"/>
      <c r="C242" s="733"/>
      <c r="D242" s="345"/>
      <c r="E242" s="345"/>
      <c r="F242" s="341">
        <f t="shared" si="41"/>
        <v>0</v>
      </c>
      <c r="G242" s="341">
        <f t="shared" si="42"/>
        <v>0</v>
      </c>
      <c r="H242" s="341">
        <f t="shared" si="42"/>
        <v>0</v>
      </c>
    </row>
    <row r="243" spans="1:8" hidden="1">
      <c r="A243" s="370"/>
      <c r="B243" s="731"/>
      <c r="C243" s="733"/>
      <c r="D243" s="345"/>
      <c r="E243" s="345"/>
      <c r="F243" s="341">
        <f t="shared" si="41"/>
        <v>0</v>
      </c>
      <c r="G243" s="341">
        <f t="shared" si="42"/>
        <v>0</v>
      </c>
      <c r="H243" s="341">
        <f t="shared" si="42"/>
        <v>0</v>
      </c>
    </row>
    <row r="244" spans="1:8" hidden="1">
      <c r="A244" s="344"/>
      <c r="B244" s="731"/>
      <c r="C244" s="732"/>
      <c r="D244" s="345"/>
      <c r="E244" s="345"/>
      <c r="F244" s="341">
        <f t="shared" si="41"/>
        <v>0</v>
      </c>
      <c r="G244" s="341">
        <f t="shared" si="42"/>
        <v>0</v>
      </c>
      <c r="H244" s="341">
        <f t="shared" si="42"/>
        <v>0</v>
      </c>
    </row>
    <row r="245" spans="1:8" hidden="1">
      <c r="A245" s="370"/>
      <c r="B245" s="731"/>
      <c r="C245" s="732"/>
      <c r="D245" s="345"/>
      <c r="E245" s="345"/>
      <c r="F245" s="341">
        <f t="shared" si="41"/>
        <v>0</v>
      </c>
      <c r="G245" s="341">
        <f t="shared" si="42"/>
        <v>0</v>
      </c>
      <c r="H245" s="341">
        <f t="shared" si="42"/>
        <v>0</v>
      </c>
    </row>
    <row r="246" spans="1:8" hidden="1">
      <c r="A246" s="370"/>
      <c r="B246" s="731"/>
      <c r="C246" s="732"/>
      <c r="D246" s="345"/>
      <c r="E246" s="345"/>
      <c r="F246" s="341">
        <f t="shared" si="41"/>
        <v>0</v>
      </c>
      <c r="G246" s="341">
        <f t="shared" si="42"/>
        <v>0</v>
      </c>
      <c r="H246" s="341">
        <f t="shared" si="42"/>
        <v>0</v>
      </c>
    </row>
    <row r="247" spans="1:8" hidden="1">
      <c r="A247" s="344"/>
      <c r="B247" s="731"/>
      <c r="C247" s="732"/>
      <c r="D247" s="345"/>
      <c r="E247" s="345"/>
      <c r="F247" s="341">
        <f t="shared" si="41"/>
        <v>0</v>
      </c>
      <c r="G247" s="341">
        <f t="shared" si="42"/>
        <v>0</v>
      </c>
      <c r="H247" s="341">
        <f t="shared" si="42"/>
        <v>0</v>
      </c>
    </row>
    <row r="248" spans="1:8" hidden="1">
      <c r="A248" s="370"/>
      <c r="B248" s="731"/>
      <c r="C248" s="732"/>
      <c r="D248" s="345"/>
      <c r="E248" s="345"/>
      <c r="F248" s="341">
        <f t="shared" si="41"/>
        <v>0</v>
      </c>
      <c r="G248" s="341">
        <f t="shared" si="42"/>
        <v>0</v>
      </c>
      <c r="H248" s="341">
        <f t="shared" si="42"/>
        <v>0</v>
      </c>
    </row>
    <row r="249" spans="1:8" hidden="1">
      <c r="A249" s="370"/>
      <c r="B249" s="731"/>
      <c r="C249" s="733"/>
      <c r="D249" s="345"/>
      <c r="E249" s="345"/>
      <c r="F249" s="341">
        <f t="shared" si="41"/>
        <v>0</v>
      </c>
      <c r="G249" s="341">
        <f t="shared" si="42"/>
        <v>0</v>
      </c>
      <c r="H249" s="341">
        <f t="shared" si="42"/>
        <v>0</v>
      </c>
    </row>
    <row r="250" spans="1:8" hidden="1">
      <c r="A250" s="344"/>
      <c r="B250" s="731"/>
      <c r="C250" s="733"/>
      <c r="D250" s="345"/>
      <c r="E250" s="345"/>
      <c r="F250" s="341">
        <f t="shared" si="41"/>
        <v>0</v>
      </c>
      <c r="G250" s="341">
        <f t="shared" si="42"/>
        <v>0</v>
      </c>
      <c r="H250" s="341">
        <f t="shared" si="42"/>
        <v>0</v>
      </c>
    </row>
    <row r="251" spans="1:8" hidden="1">
      <c r="A251" s="370"/>
      <c r="B251" s="731"/>
      <c r="C251" s="733"/>
      <c r="D251" s="345"/>
      <c r="E251" s="345"/>
      <c r="F251" s="341">
        <f t="shared" si="41"/>
        <v>0</v>
      </c>
      <c r="G251" s="341">
        <f t="shared" si="42"/>
        <v>0</v>
      </c>
      <c r="H251" s="341">
        <f t="shared" si="42"/>
        <v>0</v>
      </c>
    </row>
    <row r="252" spans="1:8" hidden="1">
      <c r="A252" s="370"/>
      <c r="B252" s="731"/>
      <c r="C252" s="733"/>
      <c r="D252" s="345"/>
      <c r="E252" s="345"/>
      <c r="F252" s="341">
        <f t="shared" si="41"/>
        <v>0</v>
      </c>
      <c r="G252" s="341">
        <f t="shared" si="42"/>
        <v>0</v>
      </c>
      <c r="H252" s="341">
        <f t="shared" si="42"/>
        <v>0</v>
      </c>
    </row>
    <row r="253" spans="1:8" hidden="1">
      <c r="A253" s="344"/>
      <c r="B253" s="731"/>
      <c r="C253" s="732"/>
      <c r="D253" s="345"/>
      <c r="E253" s="345"/>
      <c r="F253" s="341">
        <f t="shared" si="41"/>
        <v>0</v>
      </c>
      <c r="G253" s="341">
        <f t="shared" si="42"/>
        <v>0</v>
      </c>
      <c r="H253" s="341">
        <f t="shared" si="42"/>
        <v>0</v>
      </c>
    </row>
    <row r="254" spans="1:8" hidden="1">
      <c r="A254" s="370"/>
      <c r="B254" s="731"/>
      <c r="C254" s="732"/>
      <c r="D254" s="345"/>
      <c r="E254" s="345"/>
      <c r="F254" s="341">
        <f t="shared" si="41"/>
        <v>0</v>
      </c>
      <c r="G254" s="341">
        <f t="shared" si="42"/>
        <v>0</v>
      </c>
      <c r="H254" s="341">
        <f t="shared" si="42"/>
        <v>0</v>
      </c>
    </row>
    <row r="255" spans="1:8" hidden="1">
      <c r="A255" s="370"/>
      <c r="B255" s="731"/>
      <c r="C255" s="732"/>
      <c r="D255" s="345"/>
      <c r="E255" s="345"/>
      <c r="F255" s="341">
        <f t="shared" si="41"/>
        <v>0</v>
      </c>
      <c r="G255" s="341">
        <f t="shared" si="42"/>
        <v>0</v>
      </c>
      <c r="H255" s="341">
        <f t="shared" si="42"/>
        <v>0</v>
      </c>
    </row>
    <row r="256" spans="1:8" hidden="1">
      <c r="A256" s="344"/>
      <c r="B256" s="731"/>
      <c r="C256" s="732"/>
      <c r="D256" s="345"/>
      <c r="E256" s="345"/>
      <c r="F256" s="341">
        <f t="shared" si="41"/>
        <v>0</v>
      </c>
      <c r="G256" s="341">
        <f t="shared" si="42"/>
        <v>0</v>
      </c>
      <c r="H256" s="341">
        <f t="shared" si="42"/>
        <v>0</v>
      </c>
    </row>
    <row r="257" spans="1:11" hidden="1">
      <c r="A257" s="370"/>
      <c r="B257" s="731"/>
      <c r="C257" s="732"/>
      <c r="D257" s="345"/>
      <c r="E257" s="345"/>
      <c r="F257" s="341">
        <f t="shared" si="41"/>
        <v>0</v>
      </c>
      <c r="G257" s="341">
        <f t="shared" si="42"/>
        <v>0</v>
      </c>
      <c r="H257" s="341">
        <f t="shared" si="42"/>
        <v>0</v>
      </c>
    </row>
    <row r="258" spans="1:11" hidden="1">
      <c r="A258" s="344"/>
      <c r="B258" s="731"/>
      <c r="C258" s="732"/>
      <c r="D258" s="345"/>
      <c r="E258" s="345"/>
      <c r="F258" s="341">
        <f t="shared" si="41"/>
        <v>0</v>
      </c>
      <c r="G258" s="341">
        <f t="shared" si="42"/>
        <v>0</v>
      </c>
      <c r="H258" s="341">
        <f t="shared" si="42"/>
        <v>0</v>
      </c>
    </row>
    <row r="259" spans="1:11" hidden="1">
      <c r="A259" s="370"/>
      <c r="B259" s="731"/>
      <c r="C259" s="732"/>
      <c r="D259" s="345"/>
      <c r="E259" s="345"/>
      <c r="F259" s="341">
        <f t="shared" si="41"/>
        <v>0</v>
      </c>
      <c r="G259" s="341">
        <f t="shared" si="42"/>
        <v>0</v>
      </c>
      <c r="H259" s="341">
        <f t="shared" si="42"/>
        <v>0</v>
      </c>
    </row>
    <row r="260" spans="1:11" hidden="1">
      <c r="A260" s="370"/>
      <c r="B260" s="731"/>
      <c r="C260" s="732"/>
      <c r="D260" s="345"/>
      <c r="E260" s="345"/>
      <c r="F260" s="341">
        <f t="shared" si="41"/>
        <v>0</v>
      </c>
      <c r="G260" s="341">
        <f t="shared" si="42"/>
        <v>0</v>
      </c>
      <c r="H260" s="341">
        <f t="shared" si="42"/>
        <v>0</v>
      </c>
    </row>
    <row r="261" spans="1:11" hidden="1">
      <c r="A261" s="344"/>
      <c r="B261" s="731"/>
      <c r="C261" s="732"/>
      <c r="D261" s="345"/>
      <c r="E261" s="345"/>
      <c r="F261" s="341">
        <f t="shared" si="41"/>
        <v>0</v>
      </c>
      <c r="G261" s="341">
        <f t="shared" si="42"/>
        <v>0</v>
      </c>
      <c r="H261" s="341">
        <f t="shared" si="42"/>
        <v>0</v>
      </c>
    </row>
    <row r="262" spans="1:11" hidden="1">
      <c r="A262" s="370"/>
      <c r="B262" s="731"/>
      <c r="C262" s="732"/>
      <c r="D262" s="345"/>
      <c r="E262" s="345"/>
      <c r="F262" s="341">
        <f t="shared" si="41"/>
        <v>0</v>
      </c>
      <c r="G262" s="341">
        <f t="shared" si="42"/>
        <v>0</v>
      </c>
      <c r="H262" s="341">
        <f t="shared" si="42"/>
        <v>0</v>
      </c>
    </row>
    <row r="263" spans="1:11" hidden="1">
      <c r="A263" s="370"/>
      <c r="B263" s="731"/>
      <c r="C263" s="732"/>
      <c r="D263" s="345"/>
      <c r="E263" s="345"/>
      <c r="F263" s="341">
        <f t="shared" si="41"/>
        <v>0</v>
      </c>
      <c r="G263" s="341">
        <f t="shared" si="42"/>
        <v>0</v>
      </c>
      <c r="H263" s="341">
        <f t="shared" si="42"/>
        <v>0</v>
      </c>
    </row>
    <row r="264" spans="1:11">
      <c r="A264" s="344"/>
      <c r="B264" s="698"/>
      <c r="C264" s="699"/>
      <c r="D264" s="345"/>
      <c r="E264" s="345"/>
      <c r="F264" s="341">
        <f t="shared" si="41"/>
        <v>0</v>
      </c>
      <c r="G264" s="341">
        <f t="shared" si="42"/>
        <v>0</v>
      </c>
      <c r="H264" s="341">
        <f t="shared" si="42"/>
        <v>0</v>
      </c>
    </row>
    <row r="265" spans="1:11">
      <c r="A265" s="358"/>
      <c r="B265" s="702" t="s">
        <v>214</v>
      </c>
      <c r="C265" s="703"/>
      <c r="D265" s="359"/>
      <c r="E265" s="359"/>
      <c r="F265" s="360">
        <f>SUM(F236:F264)</f>
        <v>239772</v>
      </c>
      <c r="G265" s="360">
        <f>SUM(G236:G264)</f>
        <v>239772</v>
      </c>
      <c r="H265" s="360">
        <f>SUM(H236:H264)</f>
        <v>239772</v>
      </c>
      <c r="I265" s="366"/>
      <c r="J265" s="366"/>
      <c r="K265" s="366"/>
    </row>
    <row r="266" spans="1:11" ht="15.75" thickBot="1"/>
    <row r="267" spans="1:11" ht="15.75" thickBot="1">
      <c r="A267" s="371"/>
      <c r="B267" s="704" t="s">
        <v>262</v>
      </c>
      <c r="C267" s="705"/>
      <c r="D267" s="705"/>
      <c r="E267" s="706"/>
      <c r="F267" s="372">
        <f>F265+F230+F200+F162+G150+F126+G114+F101+F89+F77+F52+I40+F65</f>
        <v>49173076</v>
      </c>
      <c r="G267" s="372">
        <f>G265+G230+G200+G162+H150+G126+H114+G101+G89+G77+G52+J40+G65</f>
        <v>51128145</v>
      </c>
      <c r="H267" s="372">
        <f>H265+H230+H200+H162+I150+H126+I114+H101+H89+H77+H52+K40+H65</f>
        <v>52799792</v>
      </c>
    </row>
    <row r="270" spans="1:11">
      <c r="A270" s="707" t="s">
        <v>178</v>
      </c>
      <c r="B270" s="707"/>
      <c r="C270" s="707"/>
      <c r="D270" s="373" t="str">
        <f>[1]закупки!AQ30</f>
        <v>Заведующий</v>
      </c>
      <c r="E270" s="374"/>
      <c r="F270" s="373"/>
      <c r="G270" s="374"/>
      <c r="H270" s="373" t="str">
        <f>[1]закупки!BY30</f>
        <v>Бикинева Ф.Н.</v>
      </c>
      <c r="I270" s="373"/>
      <c r="J270" s="374"/>
      <c r="K270" s="374"/>
    </row>
    <row r="271" spans="1:11">
      <c r="A271" s="707" t="s">
        <v>179</v>
      </c>
      <c r="B271" s="707"/>
      <c r="C271" s="707"/>
      <c r="D271" s="377" t="s">
        <v>263</v>
      </c>
      <c r="E271" s="378"/>
      <c r="F271" s="377" t="s">
        <v>264</v>
      </c>
      <c r="G271" s="378"/>
      <c r="H271" s="379" t="s">
        <v>265</v>
      </c>
      <c r="I271" s="379"/>
      <c r="J271" s="378"/>
      <c r="K271" s="378"/>
    </row>
    <row r="272" spans="1:11">
      <c r="A272" s="380"/>
      <c r="B272" s="376"/>
      <c r="C272" s="376"/>
      <c r="D272" s="376"/>
      <c r="E272" s="376"/>
      <c r="F272" s="376"/>
      <c r="G272" s="376"/>
      <c r="H272" s="376"/>
      <c r="I272" s="376"/>
      <c r="J272" s="376"/>
      <c r="K272" s="376"/>
    </row>
    <row r="273" spans="1:11">
      <c r="A273" s="700" t="s">
        <v>181</v>
      </c>
      <c r="B273" s="700"/>
      <c r="C273" s="373" t="str">
        <f>'[1]1210121020'!C262</f>
        <v>главный бухгалтер</v>
      </c>
      <c r="D273" s="374"/>
      <c r="E273" s="373" t="str">
        <f>'[1]1210121020'!E262</f>
        <v>Синякина О.Д.</v>
      </c>
      <c r="F273" s="374"/>
      <c r="G273" s="382" t="str">
        <f>'[1]1210121020'!G262</f>
        <v>67-00-27</v>
      </c>
      <c r="H273" s="373"/>
      <c r="I273" s="376"/>
      <c r="J273" s="376"/>
      <c r="K273" s="376"/>
    </row>
    <row r="274" spans="1:11">
      <c r="A274" s="376"/>
      <c r="B274" s="376"/>
      <c r="C274" s="377" t="s">
        <v>266</v>
      </c>
      <c r="D274" s="378"/>
      <c r="E274" s="379" t="s">
        <v>182</v>
      </c>
      <c r="F274" s="378"/>
      <c r="G274" s="701" t="s">
        <v>183</v>
      </c>
      <c r="H274" s="701"/>
      <c r="I274" s="376"/>
      <c r="J274" s="376"/>
      <c r="K274" s="376"/>
    </row>
    <row r="275" spans="1:11">
      <c r="A275" s="376"/>
      <c r="B275" s="376"/>
      <c r="C275" s="376"/>
      <c r="D275" s="376"/>
      <c r="E275" s="376"/>
      <c r="F275" s="376"/>
      <c r="G275" s="376"/>
      <c r="H275" s="376"/>
      <c r="I275" s="376"/>
      <c r="J275" s="376"/>
      <c r="K275" s="376"/>
    </row>
    <row r="276" spans="1:11">
      <c r="A276" s="376"/>
      <c r="B276" s="376"/>
      <c r="C276" s="376"/>
      <c r="D276" s="376"/>
      <c r="E276" s="376"/>
      <c r="F276" s="376"/>
      <c r="G276" s="376"/>
      <c r="H276" s="376"/>
      <c r="I276" s="376"/>
      <c r="J276" s="376"/>
      <c r="K276" s="376"/>
    </row>
    <row r="277" spans="1:11">
      <c r="A277" s="376"/>
      <c r="B277" s="376"/>
      <c r="C277" s="376"/>
      <c r="D277" s="376"/>
      <c r="E277" s="376"/>
      <c r="F277" s="376"/>
      <c r="G277" s="376"/>
      <c r="H277" s="376"/>
      <c r="I277" s="376"/>
      <c r="J277" s="376"/>
      <c r="K277" s="376"/>
    </row>
    <row r="278" spans="1:11">
      <c r="A278" s="376"/>
      <c r="B278" s="376"/>
      <c r="C278" s="376"/>
      <c r="D278" s="376"/>
      <c r="E278" s="376"/>
      <c r="F278" s="376"/>
      <c r="G278" s="376"/>
      <c r="H278" s="376"/>
      <c r="I278" s="376"/>
      <c r="J278" s="376"/>
      <c r="K278" s="376"/>
    </row>
    <row r="279" spans="1:11">
      <c r="A279" s="700" t="str">
        <f>'1210121020'!A260:E260</f>
        <v>"29" июня 2021</v>
      </c>
      <c r="B279" s="700"/>
      <c r="C279" s="700"/>
      <c r="D279" s="700"/>
      <c r="E279" s="700"/>
      <c r="F279" s="376"/>
      <c r="G279" s="376"/>
      <c r="H279" s="376"/>
      <c r="I279" s="376"/>
      <c r="J279" s="376"/>
      <c r="K279" s="376"/>
    </row>
  </sheetData>
  <mergeCells count="198">
    <mergeCell ref="A1:K1"/>
    <mergeCell ref="A4:K4"/>
    <mergeCell ref="A6:B6"/>
    <mergeCell ref="A8:C8"/>
    <mergeCell ref="B58:D58"/>
    <mergeCell ref="B59:D59"/>
    <mergeCell ref="B60:D60"/>
    <mergeCell ref="B61:D61"/>
    <mergeCell ref="B62:D62"/>
    <mergeCell ref="B63:D63"/>
    <mergeCell ref="J13:J15"/>
    <mergeCell ref="K13:K15"/>
    <mergeCell ref="D14:D15"/>
    <mergeCell ref="A54:H54"/>
    <mergeCell ref="B56:D56"/>
    <mergeCell ref="B57:D57"/>
    <mergeCell ref="A13:A15"/>
    <mergeCell ref="B13:B15"/>
    <mergeCell ref="C13:C15"/>
    <mergeCell ref="D13:G13"/>
    <mergeCell ref="H13:H15"/>
    <mergeCell ref="I13:I15"/>
    <mergeCell ref="B73:C73"/>
    <mergeCell ref="B74:C74"/>
    <mergeCell ref="B75:C75"/>
    <mergeCell ref="B76:C76"/>
    <mergeCell ref="B77:C77"/>
    <mergeCell ref="B81:C81"/>
    <mergeCell ref="B64:D64"/>
    <mergeCell ref="B65:D65"/>
    <mergeCell ref="B69:C69"/>
    <mergeCell ref="B70:C70"/>
    <mergeCell ref="B71:C71"/>
    <mergeCell ref="B72:C72"/>
    <mergeCell ref="B88:C88"/>
    <mergeCell ref="B89:C89"/>
    <mergeCell ref="A91:H91"/>
    <mergeCell ref="B93:C93"/>
    <mergeCell ref="B94:C94"/>
    <mergeCell ref="B95:C95"/>
    <mergeCell ref="B82:C82"/>
    <mergeCell ref="B83:C83"/>
    <mergeCell ref="B84:C84"/>
    <mergeCell ref="B85:C85"/>
    <mergeCell ref="B86:C86"/>
    <mergeCell ref="B87:C87"/>
    <mergeCell ref="B106:C106"/>
    <mergeCell ref="B107:C107"/>
    <mergeCell ref="B108:C108"/>
    <mergeCell ref="B109:C109"/>
    <mergeCell ref="B112:C112"/>
    <mergeCell ref="B113:C113"/>
    <mergeCell ref="B96:C96"/>
    <mergeCell ref="B97:C97"/>
    <mergeCell ref="B98:C98"/>
    <mergeCell ref="B99:C99"/>
    <mergeCell ref="B100:C100"/>
    <mergeCell ref="B101:C101"/>
    <mergeCell ref="B123:C123"/>
    <mergeCell ref="B124:C124"/>
    <mergeCell ref="B125:C125"/>
    <mergeCell ref="B126:C126"/>
    <mergeCell ref="B130:C130"/>
    <mergeCell ref="B131:C131"/>
    <mergeCell ref="B114:C114"/>
    <mergeCell ref="B118:C118"/>
    <mergeCell ref="B119:C119"/>
    <mergeCell ref="B120:C120"/>
    <mergeCell ref="B121:C121"/>
    <mergeCell ref="B122:C122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50:C150"/>
    <mergeCell ref="B154:C154"/>
    <mergeCell ref="B155:C155"/>
    <mergeCell ref="B156:C156"/>
    <mergeCell ref="B157:C157"/>
    <mergeCell ref="B158:C158"/>
    <mergeCell ref="B144:C144"/>
    <mergeCell ref="B145:C145"/>
    <mergeCell ref="B146:C146"/>
    <mergeCell ref="B147:C147"/>
    <mergeCell ref="B148:C148"/>
    <mergeCell ref="B149:C149"/>
    <mergeCell ref="B168:C168"/>
    <mergeCell ref="B169:C169"/>
    <mergeCell ref="B170:C170"/>
    <mergeCell ref="B171:C171"/>
    <mergeCell ref="B172:C172"/>
    <mergeCell ref="B173:C173"/>
    <mergeCell ref="B159:C159"/>
    <mergeCell ref="B160:C160"/>
    <mergeCell ref="B161:C161"/>
    <mergeCell ref="B162:C162"/>
    <mergeCell ref="B166:C166"/>
    <mergeCell ref="B167:C167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207:C207"/>
    <mergeCell ref="B208:C208"/>
    <mergeCell ref="B209:C209"/>
    <mergeCell ref="B210:C210"/>
    <mergeCell ref="B211:C211"/>
    <mergeCell ref="B212:C212"/>
    <mergeCell ref="B198:C198"/>
    <mergeCell ref="B199:C199"/>
    <mergeCell ref="B200:C200"/>
    <mergeCell ref="B204:C204"/>
    <mergeCell ref="B205:C205"/>
    <mergeCell ref="B206:C206"/>
    <mergeCell ref="B219:C219"/>
    <mergeCell ref="B220:C220"/>
    <mergeCell ref="B221:C221"/>
    <mergeCell ref="B222:C222"/>
    <mergeCell ref="B223:C223"/>
    <mergeCell ref="B224:C224"/>
    <mergeCell ref="B213:C213"/>
    <mergeCell ref="B214:C214"/>
    <mergeCell ref="B215:C215"/>
    <mergeCell ref="B216:C216"/>
    <mergeCell ref="B217:C217"/>
    <mergeCell ref="B218:C218"/>
    <mergeCell ref="B234:C234"/>
    <mergeCell ref="B235:C235"/>
    <mergeCell ref="B236:C236"/>
    <mergeCell ref="B237:C237"/>
    <mergeCell ref="B238:C238"/>
    <mergeCell ref="B225:C225"/>
    <mergeCell ref="B226:C226"/>
    <mergeCell ref="B227:C227"/>
    <mergeCell ref="B228:C228"/>
    <mergeCell ref="B229:C229"/>
    <mergeCell ref="B230:C230"/>
    <mergeCell ref="B245:C245"/>
    <mergeCell ref="B246:C246"/>
    <mergeCell ref="B247:C247"/>
    <mergeCell ref="B248:C248"/>
    <mergeCell ref="B249:C249"/>
    <mergeCell ref="B250:C250"/>
    <mergeCell ref="B239:C239"/>
    <mergeCell ref="B240:C240"/>
    <mergeCell ref="B241:C241"/>
    <mergeCell ref="B242:C242"/>
    <mergeCell ref="B243:C243"/>
    <mergeCell ref="B244:C244"/>
    <mergeCell ref="B257:C257"/>
    <mergeCell ref="B258:C258"/>
    <mergeCell ref="B259:C259"/>
    <mergeCell ref="B260:C260"/>
    <mergeCell ref="B261:C261"/>
    <mergeCell ref="B262:C262"/>
    <mergeCell ref="B251:C251"/>
    <mergeCell ref="B252:C252"/>
    <mergeCell ref="B253:C253"/>
    <mergeCell ref="B254:C254"/>
    <mergeCell ref="B255:C255"/>
    <mergeCell ref="B256:C256"/>
    <mergeCell ref="A273:B273"/>
    <mergeCell ref="G274:H274"/>
    <mergeCell ref="A279:E279"/>
    <mergeCell ref="B263:C263"/>
    <mergeCell ref="B264:C264"/>
    <mergeCell ref="B265:C265"/>
    <mergeCell ref="B267:E267"/>
    <mergeCell ref="A270:C270"/>
    <mergeCell ref="A271:C27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69"/>
  <sheetViews>
    <sheetView view="pageBreakPreview" topLeftCell="A42" zoomScaleNormal="100" zoomScaleSheetLayoutView="100" workbookViewId="0">
      <selection activeCell="P15" sqref="P15"/>
    </sheetView>
  </sheetViews>
  <sheetFormatPr defaultRowHeight="15"/>
  <cols>
    <col min="1" max="1" width="4.7109375" style="18" customWidth="1"/>
    <col min="2" max="2" width="17.7109375" style="111" customWidth="1"/>
    <col min="3" max="3" width="11.42578125" style="111" customWidth="1"/>
    <col min="4" max="4" width="11" style="111" customWidth="1"/>
    <col min="5" max="5" width="12.140625" style="111" customWidth="1"/>
    <col min="6" max="6" width="13" style="111" customWidth="1"/>
    <col min="7" max="7" width="12.5703125" style="111" customWidth="1"/>
    <col min="8" max="8" width="11.7109375" style="111" customWidth="1"/>
    <col min="9" max="9" width="12.28515625" style="111" customWidth="1"/>
    <col min="10" max="10" width="10.7109375" style="111" customWidth="1"/>
    <col min="11" max="11" width="11.42578125" style="111" customWidth="1"/>
  </cols>
  <sheetData>
    <row r="1" spans="1:11" hidden="1">
      <c r="I1" s="335"/>
      <c r="J1" s="767" t="s">
        <v>200</v>
      </c>
      <c r="K1" s="767"/>
    </row>
    <row r="2" spans="1:11" hidden="1">
      <c r="I2" s="768" t="s">
        <v>201</v>
      </c>
      <c r="J2" s="768"/>
      <c r="K2" s="768"/>
    </row>
    <row r="3" spans="1:11" ht="35.25" customHeight="1">
      <c r="A3" s="769" t="s">
        <v>448</v>
      </c>
      <c r="B3" s="769"/>
      <c r="C3" s="769"/>
      <c r="D3" s="769"/>
      <c r="E3" s="769"/>
      <c r="F3" s="769"/>
      <c r="G3" s="769"/>
      <c r="H3" s="769"/>
      <c r="I3" s="769"/>
      <c r="J3" s="769"/>
      <c r="K3" s="769"/>
    </row>
    <row r="4" spans="1:11" ht="3" customHeight="1"/>
    <row r="5" spans="1:11">
      <c r="A5" s="502" t="s">
        <v>449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</row>
    <row r="6" spans="1:11" ht="6" customHeight="1"/>
    <row r="7" spans="1:11">
      <c r="A7" s="502" t="s">
        <v>202</v>
      </c>
      <c r="B7" s="502"/>
      <c r="C7" s="282">
        <v>1210476240</v>
      </c>
    </row>
    <row r="9" spans="1:11">
      <c r="A9" s="502" t="s">
        <v>203</v>
      </c>
      <c r="B9" s="502"/>
      <c r="C9" s="502"/>
      <c r="D9" s="283" t="s">
        <v>526</v>
      </c>
    </row>
    <row r="10" spans="1:11">
      <c r="A10" s="328"/>
      <c r="B10" s="328"/>
      <c r="C10" s="328"/>
    </row>
    <row r="11" spans="1:11">
      <c r="A11" s="112" t="s">
        <v>204</v>
      </c>
      <c r="B11" s="113"/>
      <c r="C11" s="113"/>
      <c r="D11" s="113"/>
    </row>
    <row r="12" spans="1:11">
      <c r="A12" s="112" t="s">
        <v>205</v>
      </c>
      <c r="B12" s="113"/>
      <c r="C12" s="113"/>
      <c r="D12" s="113"/>
    </row>
    <row r="14" spans="1:11">
      <c r="A14" s="763"/>
      <c r="B14" s="762" t="s">
        <v>206</v>
      </c>
      <c r="C14" s="762" t="s">
        <v>207</v>
      </c>
      <c r="D14" s="762" t="s">
        <v>208</v>
      </c>
      <c r="E14" s="762"/>
      <c r="F14" s="762"/>
      <c r="G14" s="762"/>
      <c r="H14" s="762" t="s">
        <v>209</v>
      </c>
      <c r="I14" s="762" t="s">
        <v>304</v>
      </c>
      <c r="J14" s="762" t="s">
        <v>305</v>
      </c>
      <c r="K14" s="762" t="s">
        <v>397</v>
      </c>
    </row>
    <row r="15" spans="1:11">
      <c r="A15" s="763"/>
      <c r="B15" s="762"/>
      <c r="C15" s="762"/>
      <c r="D15" s="763" t="s">
        <v>210</v>
      </c>
      <c r="E15" s="330" t="s">
        <v>29</v>
      </c>
      <c r="F15" s="330"/>
      <c r="G15" s="330"/>
      <c r="H15" s="762"/>
      <c r="I15" s="762"/>
      <c r="J15" s="762"/>
      <c r="K15" s="762"/>
    </row>
    <row r="16" spans="1:11" ht="36.75">
      <c r="A16" s="763"/>
      <c r="B16" s="762"/>
      <c r="C16" s="762"/>
      <c r="D16" s="763"/>
      <c r="E16" s="115" t="s">
        <v>211</v>
      </c>
      <c r="F16" s="115" t="s">
        <v>212</v>
      </c>
      <c r="G16" s="115" t="s">
        <v>213</v>
      </c>
      <c r="H16" s="762"/>
      <c r="I16" s="762"/>
      <c r="J16" s="762"/>
      <c r="K16" s="762"/>
    </row>
    <row r="17" spans="1:11">
      <c r="A17" s="117">
        <v>1</v>
      </c>
      <c r="B17" s="117">
        <v>2</v>
      </c>
      <c r="C17" s="117">
        <v>3</v>
      </c>
      <c r="D17" s="117">
        <v>4</v>
      </c>
      <c r="E17" s="117">
        <v>5</v>
      </c>
      <c r="F17" s="117">
        <v>6</v>
      </c>
      <c r="G17" s="117">
        <v>7</v>
      </c>
      <c r="H17" s="117">
        <v>8</v>
      </c>
      <c r="I17" s="117">
        <v>9</v>
      </c>
      <c r="J17" s="117">
        <v>10</v>
      </c>
      <c r="K17" s="117">
        <v>11</v>
      </c>
    </row>
    <row r="18" spans="1:11">
      <c r="A18" s="117"/>
      <c r="B18" s="117" t="s">
        <v>531</v>
      </c>
      <c r="C18" s="117"/>
      <c r="D18" s="117"/>
      <c r="E18" s="117"/>
      <c r="F18" s="117"/>
      <c r="G18" s="117"/>
      <c r="H18" s="117"/>
      <c r="I18" s="117"/>
      <c r="J18" s="117"/>
      <c r="K18" s="117"/>
    </row>
    <row r="19" spans="1:11" ht="24.75">
      <c r="A19" s="118">
        <v>1</v>
      </c>
      <c r="B19" s="115" t="s">
        <v>301</v>
      </c>
      <c r="C19" s="119"/>
      <c r="D19" s="158">
        <f>E19+F19+G19</f>
        <v>0</v>
      </c>
      <c r="E19" s="158"/>
      <c r="F19" s="158"/>
      <c r="G19" s="158"/>
      <c r="H19" s="158"/>
      <c r="I19" s="158">
        <f t="shared" ref="I19" si="0">ROUND((C19*D19+H19)*12,0)</f>
        <v>0</v>
      </c>
      <c r="J19" s="158"/>
      <c r="K19" s="158"/>
    </row>
    <row r="20" spans="1:11">
      <c r="A20" s="118">
        <v>2</v>
      </c>
      <c r="B20" s="115" t="s">
        <v>302</v>
      </c>
      <c r="C20" s="119">
        <v>1</v>
      </c>
      <c r="D20" s="158">
        <f t="shared" ref="D20:D28" si="1">E20+F20+G20</f>
        <v>35000</v>
      </c>
      <c r="E20" s="158"/>
      <c r="F20" s="158"/>
      <c r="G20" s="158">
        <v>35000</v>
      </c>
      <c r="H20" s="158"/>
      <c r="I20" s="158">
        <f>ROUND((C20*D20+H20)*1,0)</f>
        <v>35000</v>
      </c>
      <c r="J20" s="158">
        <f>I20</f>
        <v>35000</v>
      </c>
      <c r="K20" s="158">
        <f>J20</f>
        <v>35000</v>
      </c>
    </row>
    <row r="21" spans="1:11">
      <c r="A21" s="118">
        <v>3</v>
      </c>
      <c r="B21" s="115" t="s">
        <v>303</v>
      </c>
      <c r="C21" s="119"/>
      <c r="D21" s="158">
        <f t="shared" si="1"/>
        <v>0</v>
      </c>
      <c r="E21" s="158"/>
      <c r="F21" s="158"/>
      <c r="G21" s="158"/>
      <c r="H21" s="158"/>
      <c r="I21" s="158">
        <f>ROUND((C21*D21+H21)*12,0)</f>
        <v>0</v>
      </c>
      <c r="J21" s="158">
        <f t="shared" ref="J21:K21" si="2">ROUND((D21*E21+I21)*12,0)</f>
        <v>0</v>
      </c>
      <c r="K21" s="158">
        <f t="shared" si="2"/>
        <v>0</v>
      </c>
    </row>
    <row r="22" spans="1:11" hidden="1">
      <c r="A22" s="117"/>
      <c r="B22" s="117" t="s">
        <v>451</v>
      </c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ht="24.75" hidden="1">
      <c r="A23" s="118">
        <v>1</v>
      </c>
      <c r="B23" s="115" t="s">
        <v>301</v>
      </c>
      <c r="C23" s="119"/>
      <c r="D23" s="158">
        <f>E23+F23+G23</f>
        <v>0</v>
      </c>
      <c r="E23" s="158"/>
      <c r="F23" s="158"/>
      <c r="G23" s="158"/>
      <c r="H23" s="158"/>
      <c r="I23" s="158">
        <f t="shared" ref="I23:I24" si="3">ROUND((C23*D23+H23)*12,0)</f>
        <v>0</v>
      </c>
      <c r="J23" s="158"/>
      <c r="K23" s="158"/>
    </row>
    <row r="24" spans="1:11" hidden="1">
      <c r="A24" s="118">
        <v>2</v>
      </c>
      <c r="B24" s="115" t="s">
        <v>302</v>
      </c>
      <c r="C24" s="119"/>
      <c r="D24" s="158">
        <f t="shared" ref="D24:D25" si="4">E24+F24+G24</f>
        <v>0</v>
      </c>
      <c r="E24" s="158"/>
      <c r="F24" s="158"/>
      <c r="G24" s="158"/>
      <c r="H24" s="158"/>
      <c r="I24" s="158">
        <f t="shared" si="3"/>
        <v>0</v>
      </c>
      <c r="J24" s="158"/>
      <c r="K24" s="158"/>
    </row>
    <row r="25" spans="1:11" hidden="1">
      <c r="A25" s="118">
        <v>3</v>
      </c>
      <c r="B25" s="115" t="s">
        <v>303</v>
      </c>
      <c r="C25" s="119"/>
      <c r="D25" s="158">
        <f t="shared" si="4"/>
        <v>0</v>
      </c>
      <c r="E25" s="158"/>
      <c r="F25" s="158"/>
      <c r="G25" s="158"/>
      <c r="H25" s="158"/>
      <c r="I25" s="158">
        <f>ROUND((C25*D25+H25)*12,0)</f>
        <v>0</v>
      </c>
      <c r="J25" s="158">
        <f>ROUND((D25*E25+I25)*12,0)</f>
        <v>0</v>
      </c>
      <c r="K25" s="158">
        <f>ROUND((E25*F25+J25)*12,0)</f>
        <v>0</v>
      </c>
    </row>
    <row r="26" spans="1:11" hidden="1">
      <c r="A26" s="118"/>
      <c r="B26" s="154"/>
      <c r="C26" s="119"/>
      <c r="D26" s="158">
        <f t="shared" si="1"/>
        <v>0</v>
      </c>
      <c r="E26" s="158"/>
      <c r="F26" s="158"/>
      <c r="G26" s="158"/>
      <c r="H26" s="158"/>
      <c r="I26" s="158">
        <f t="shared" ref="I26:I27" si="5">C26*D26+H26</f>
        <v>0</v>
      </c>
      <c r="J26" s="158"/>
      <c r="K26" s="158"/>
    </row>
    <row r="27" spans="1:11" hidden="1">
      <c r="A27" s="118"/>
      <c r="B27" s="154"/>
      <c r="C27" s="119"/>
      <c r="D27" s="158">
        <f t="shared" si="1"/>
        <v>0</v>
      </c>
      <c r="E27" s="158"/>
      <c r="F27" s="158"/>
      <c r="G27" s="158"/>
      <c r="H27" s="158"/>
      <c r="I27" s="158">
        <f t="shared" si="5"/>
        <v>0</v>
      </c>
      <c r="J27" s="158"/>
      <c r="K27" s="158"/>
    </row>
    <row r="28" spans="1:11">
      <c r="A28" s="118"/>
      <c r="B28" s="154"/>
      <c r="C28" s="119"/>
      <c r="D28" s="158">
        <f t="shared" si="1"/>
        <v>0</v>
      </c>
      <c r="E28" s="158"/>
      <c r="F28" s="158"/>
      <c r="G28" s="158"/>
      <c r="H28" s="158"/>
      <c r="I28" s="158"/>
      <c r="J28" s="158"/>
      <c r="K28" s="158"/>
    </row>
    <row r="29" spans="1:11">
      <c r="A29" s="155" t="s">
        <v>214</v>
      </c>
      <c r="B29" s="156"/>
      <c r="C29" s="156"/>
      <c r="D29" s="159">
        <f>SUM(D19:D28)</f>
        <v>35000</v>
      </c>
      <c r="E29" s="159">
        <f t="shared" ref="E29:H29" si="6">SUM(E19:E28)</f>
        <v>0</v>
      </c>
      <c r="F29" s="159">
        <f t="shared" si="6"/>
        <v>0</v>
      </c>
      <c r="G29" s="159">
        <f t="shared" si="6"/>
        <v>35000</v>
      </c>
      <c r="H29" s="159">
        <f t="shared" si="6"/>
        <v>0</v>
      </c>
      <c r="I29" s="159">
        <f>SUM(I19:I28)</f>
        <v>35000</v>
      </c>
      <c r="J29" s="159">
        <f t="shared" ref="J29:K29" si="7">SUM(J19:J28)</f>
        <v>35000</v>
      </c>
      <c r="K29" s="159">
        <f t="shared" si="7"/>
        <v>35000</v>
      </c>
    </row>
    <row r="31" spans="1:11" hidden="1">
      <c r="A31" s="66" t="s">
        <v>215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</row>
    <row r="32" spans="1:11" hidden="1"/>
    <row r="33" spans="1:11" ht="72.75" hidden="1">
      <c r="A33" s="120" t="s">
        <v>216</v>
      </c>
      <c r="B33" s="115" t="s">
        <v>217</v>
      </c>
      <c r="C33" s="115" t="s">
        <v>218</v>
      </c>
      <c r="D33" s="115" t="s">
        <v>219</v>
      </c>
      <c r="E33" s="115" t="s">
        <v>220</v>
      </c>
      <c r="F33" s="115" t="s">
        <v>221</v>
      </c>
      <c r="G33" s="115" t="s">
        <v>221</v>
      </c>
      <c r="H33" s="115" t="s">
        <v>221</v>
      </c>
      <c r="I33" s="121"/>
      <c r="J33" s="121"/>
      <c r="K33" s="121"/>
    </row>
    <row r="34" spans="1:11" hidden="1">
      <c r="A34" s="117">
        <v>1</v>
      </c>
      <c r="B34" s="117">
        <v>2</v>
      </c>
      <c r="C34" s="117">
        <v>3</v>
      </c>
      <c r="D34" s="117">
        <v>4</v>
      </c>
      <c r="E34" s="117">
        <v>5</v>
      </c>
      <c r="F34" s="117">
        <v>6</v>
      </c>
      <c r="G34" s="117">
        <v>7</v>
      </c>
      <c r="H34" s="117">
        <v>8</v>
      </c>
      <c r="I34" s="329"/>
      <c r="J34" s="329"/>
      <c r="K34" s="329"/>
    </row>
    <row r="35" spans="1:11" hidden="1">
      <c r="A35" s="118"/>
      <c r="B35" s="119"/>
      <c r="C35" s="119"/>
      <c r="D35" s="119"/>
      <c r="E35" s="119"/>
      <c r="F35" s="119"/>
      <c r="G35" s="119"/>
      <c r="H35" s="119"/>
    </row>
    <row r="36" spans="1:11" hidden="1">
      <c r="A36" s="118"/>
      <c r="B36" s="119"/>
      <c r="C36" s="119"/>
      <c r="D36" s="119"/>
      <c r="E36" s="119"/>
      <c r="F36" s="119"/>
      <c r="G36" s="119"/>
      <c r="H36" s="119"/>
    </row>
    <row r="37" spans="1:11" hidden="1">
      <c r="A37" s="118"/>
      <c r="B37" s="119"/>
      <c r="C37" s="119"/>
      <c r="D37" s="119"/>
      <c r="E37" s="119"/>
      <c r="F37" s="119"/>
      <c r="G37" s="119"/>
      <c r="H37" s="119"/>
    </row>
    <row r="38" spans="1:11" hidden="1">
      <c r="A38" s="118"/>
      <c r="B38" s="119"/>
      <c r="C38" s="119"/>
      <c r="D38" s="119"/>
      <c r="E38" s="119"/>
      <c r="F38" s="119"/>
      <c r="G38" s="119"/>
      <c r="H38" s="119"/>
    </row>
    <row r="39" spans="1:11" hidden="1">
      <c r="A39" s="118"/>
      <c r="B39" s="119"/>
      <c r="C39" s="119"/>
      <c r="D39" s="119"/>
      <c r="E39" s="119"/>
      <c r="F39" s="119"/>
      <c r="G39" s="119"/>
      <c r="H39" s="119"/>
    </row>
    <row r="40" spans="1:11" hidden="1">
      <c r="A40" s="118"/>
      <c r="B40" s="119"/>
      <c r="C40" s="119"/>
      <c r="D40" s="119"/>
      <c r="E40" s="119"/>
      <c r="F40" s="119"/>
      <c r="G40" s="119"/>
      <c r="H40" s="119"/>
    </row>
    <row r="41" spans="1:11" hidden="1">
      <c r="A41" s="118"/>
      <c r="B41" s="119"/>
      <c r="C41" s="119"/>
      <c r="D41" s="119"/>
      <c r="E41" s="119"/>
      <c r="F41" s="119"/>
      <c r="G41" s="119"/>
      <c r="H41" s="119"/>
    </row>
    <row r="43" spans="1:11">
      <c r="A43" s="764" t="s">
        <v>222</v>
      </c>
      <c r="B43" s="764"/>
      <c r="C43" s="764"/>
      <c r="D43" s="764"/>
      <c r="E43" s="764"/>
      <c r="F43" s="764"/>
      <c r="G43" s="764"/>
      <c r="H43" s="764"/>
    </row>
    <row r="45" spans="1:11" ht="48.75">
      <c r="A45" s="120" t="s">
        <v>216</v>
      </c>
      <c r="B45" s="749" t="s">
        <v>223</v>
      </c>
      <c r="C45" s="765"/>
      <c r="D45" s="750"/>
      <c r="E45" s="115" t="s">
        <v>224</v>
      </c>
      <c r="F45" s="115" t="s">
        <v>297</v>
      </c>
      <c r="G45" s="115" t="s">
        <v>298</v>
      </c>
      <c r="H45" s="115" t="s">
        <v>398</v>
      </c>
    </row>
    <row r="46" spans="1:11">
      <c r="A46" s="117">
        <v>1</v>
      </c>
      <c r="B46" s="751">
        <v>2</v>
      </c>
      <c r="C46" s="766"/>
      <c r="D46" s="752"/>
      <c r="E46" s="117">
        <v>3</v>
      </c>
      <c r="F46" s="117">
        <v>4</v>
      </c>
      <c r="G46" s="117">
        <v>5</v>
      </c>
      <c r="H46" s="117">
        <v>6</v>
      </c>
    </row>
    <row r="47" spans="1:11" ht="29.25" customHeight="1">
      <c r="A47" s="118">
        <v>1</v>
      </c>
      <c r="B47" s="758" t="s">
        <v>225</v>
      </c>
      <c r="C47" s="759"/>
      <c r="D47" s="760"/>
      <c r="E47" s="158">
        <v>35000</v>
      </c>
      <c r="F47" s="158">
        <f>F49</f>
        <v>7700</v>
      </c>
      <c r="G47" s="158">
        <f>G49</f>
        <v>7700</v>
      </c>
      <c r="H47" s="158">
        <f t="shared" ref="H47" si="8">H49</f>
        <v>7700</v>
      </c>
    </row>
    <row r="48" spans="1:11">
      <c r="A48" s="118"/>
      <c r="B48" s="758" t="s">
        <v>29</v>
      </c>
      <c r="C48" s="759"/>
      <c r="D48" s="760"/>
      <c r="E48" s="158"/>
      <c r="F48" s="158"/>
      <c r="G48" s="158"/>
      <c r="H48" s="158"/>
    </row>
    <row r="49" spans="1:11">
      <c r="A49" s="122"/>
      <c r="B49" s="758" t="s">
        <v>226</v>
      </c>
      <c r="C49" s="759"/>
      <c r="D49" s="760"/>
      <c r="E49" s="158">
        <f>I20</f>
        <v>35000</v>
      </c>
      <c r="F49" s="158">
        <f>ROUND(E49*0.22,0)</f>
        <v>7700</v>
      </c>
      <c r="G49" s="158">
        <f>ROUND(J29*0.22,0)</f>
        <v>7700</v>
      </c>
      <c r="H49" s="158">
        <f>ROUND(K29*0.22,0)</f>
        <v>7700</v>
      </c>
    </row>
    <row r="50" spans="1:11" ht="24.75" customHeight="1">
      <c r="A50" s="118">
        <v>2</v>
      </c>
      <c r="B50" s="758" t="s">
        <v>227</v>
      </c>
      <c r="C50" s="759"/>
      <c r="D50" s="760"/>
      <c r="E50" s="158"/>
      <c r="F50" s="158">
        <f>F51+F52</f>
        <v>1085</v>
      </c>
      <c r="G50" s="158">
        <f t="shared" ref="G50:H50" si="9">G51+G52</f>
        <v>1085</v>
      </c>
      <c r="H50" s="158">
        <f t="shared" si="9"/>
        <v>1085</v>
      </c>
    </row>
    <row r="51" spans="1:11" ht="39.75" customHeight="1">
      <c r="A51" s="118"/>
      <c r="B51" s="758" t="s">
        <v>228</v>
      </c>
      <c r="C51" s="759"/>
      <c r="D51" s="760"/>
      <c r="E51" s="158">
        <f>E49</f>
        <v>35000</v>
      </c>
      <c r="F51" s="158">
        <f>ROUND(E51*0.029,0)</f>
        <v>1015</v>
      </c>
      <c r="G51" s="158">
        <f>ROUND(J29*0.029,0)</f>
        <v>1015</v>
      </c>
      <c r="H51" s="158">
        <f>ROUND(K29*0.029,0)</f>
        <v>1015</v>
      </c>
    </row>
    <row r="52" spans="1:11" ht="40.5" customHeight="1">
      <c r="A52" s="118"/>
      <c r="B52" s="758" t="s">
        <v>229</v>
      </c>
      <c r="C52" s="759"/>
      <c r="D52" s="760"/>
      <c r="E52" s="158">
        <f>E51</f>
        <v>35000</v>
      </c>
      <c r="F52" s="158">
        <f>ROUND(E52*0.002,0)</f>
        <v>70</v>
      </c>
      <c r="G52" s="158">
        <f>ROUND(J29*0.002,0)</f>
        <v>70</v>
      </c>
      <c r="H52" s="158">
        <f>ROUND(K29*0.002,0)</f>
        <v>70</v>
      </c>
    </row>
    <row r="53" spans="1:11" ht="27" customHeight="1">
      <c r="A53" s="118">
        <v>3</v>
      </c>
      <c r="B53" s="758" t="s">
        <v>230</v>
      </c>
      <c r="C53" s="759"/>
      <c r="D53" s="760"/>
      <c r="E53" s="158">
        <f>E52</f>
        <v>35000</v>
      </c>
      <c r="F53" s="158">
        <f>ROUND(E53*0.051,0)</f>
        <v>1785</v>
      </c>
      <c r="G53" s="158">
        <f>ROUND(J29*0.051,0)</f>
        <v>1785</v>
      </c>
      <c r="H53" s="158">
        <f>ROUND(K29*0.051,0)</f>
        <v>1785</v>
      </c>
    </row>
    <row r="54" spans="1:11">
      <c r="A54" s="155"/>
      <c r="B54" s="761" t="s">
        <v>214</v>
      </c>
      <c r="C54" s="761"/>
      <c r="D54" s="761"/>
      <c r="E54" s="159"/>
      <c r="F54" s="159">
        <f>F47+F50+F53</f>
        <v>10570</v>
      </c>
      <c r="G54" s="159">
        <f t="shared" ref="G54:H54" si="10">G47+G50+G53</f>
        <v>10570</v>
      </c>
      <c r="H54" s="159">
        <f t="shared" si="10"/>
        <v>10570</v>
      </c>
      <c r="I54" s="160"/>
      <c r="J54" s="160"/>
      <c r="K54" s="160"/>
    </row>
    <row r="56" spans="1:11" hidden="1">
      <c r="A56" s="66" t="s">
        <v>231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</row>
    <row r="57" spans="1:11" hidden="1"/>
    <row r="58" spans="1:11" ht="36.75" hidden="1">
      <c r="A58" s="120" t="s">
        <v>216</v>
      </c>
      <c r="B58" s="749" t="s">
        <v>0</v>
      </c>
      <c r="C58" s="750"/>
      <c r="D58" s="115" t="s">
        <v>232</v>
      </c>
      <c r="E58" s="115" t="s">
        <v>233</v>
      </c>
      <c r="F58" s="115" t="s">
        <v>454</v>
      </c>
      <c r="G58" s="115" t="s">
        <v>299</v>
      </c>
      <c r="H58" s="115" t="s">
        <v>300</v>
      </c>
    </row>
    <row r="59" spans="1:11" hidden="1">
      <c r="A59" s="117">
        <v>1</v>
      </c>
      <c r="B59" s="751">
        <v>2</v>
      </c>
      <c r="C59" s="752"/>
      <c r="D59" s="117">
        <v>3</v>
      </c>
      <c r="E59" s="117">
        <v>4</v>
      </c>
      <c r="F59" s="117">
        <v>5</v>
      </c>
      <c r="G59" s="117">
        <v>6</v>
      </c>
      <c r="H59" s="117">
        <v>7</v>
      </c>
    </row>
    <row r="60" spans="1:11" hidden="1">
      <c r="A60" s="118">
        <v>1</v>
      </c>
      <c r="B60" s="751"/>
      <c r="C60" s="752"/>
      <c r="D60" s="119"/>
      <c r="E60" s="119"/>
      <c r="F60" s="158">
        <f>D60*E60</f>
        <v>0</v>
      </c>
      <c r="G60" s="158">
        <f>F60</f>
        <v>0</v>
      </c>
      <c r="H60" s="158">
        <f>G60</f>
        <v>0</v>
      </c>
    </row>
    <row r="61" spans="1:11" hidden="1">
      <c r="A61" s="118">
        <v>2</v>
      </c>
      <c r="B61" s="751"/>
      <c r="C61" s="752"/>
      <c r="D61" s="119"/>
      <c r="E61" s="119"/>
      <c r="F61" s="158">
        <f t="shared" ref="F61:F65" si="11">D61*E61</f>
        <v>0</v>
      </c>
      <c r="G61" s="158">
        <f t="shared" ref="G61:H65" si="12">F61</f>
        <v>0</v>
      </c>
      <c r="H61" s="158">
        <f t="shared" si="12"/>
        <v>0</v>
      </c>
    </row>
    <row r="62" spans="1:11" hidden="1">
      <c r="A62" s="118"/>
      <c r="B62" s="751"/>
      <c r="C62" s="752"/>
      <c r="D62" s="119"/>
      <c r="E62" s="119"/>
      <c r="F62" s="158">
        <f t="shared" si="11"/>
        <v>0</v>
      </c>
      <c r="G62" s="158">
        <f t="shared" si="12"/>
        <v>0</v>
      </c>
      <c r="H62" s="158">
        <f t="shared" si="12"/>
        <v>0</v>
      </c>
    </row>
    <row r="63" spans="1:11" hidden="1">
      <c r="A63" s="118"/>
      <c r="B63" s="751"/>
      <c r="C63" s="752"/>
      <c r="D63" s="119"/>
      <c r="E63" s="119"/>
      <c r="F63" s="158">
        <f t="shared" si="11"/>
        <v>0</v>
      </c>
      <c r="G63" s="158">
        <f t="shared" si="12"/>
        <v>0</v>
      </c>
      <c r="H63" s="158">
        <f t="shared" si="12"/>
        <v>0</v>
      </c>
    </row>
    <row r="64" spans="1:11" hidden="1">
      <c r="A64" s="118"/>
      <c r="B64" s="751"/>
      <c r="C64" s="752"/>
      <c r="D64" s="119"/>
      <c r="E64" s="119"/>
      <c r="F64" s="158">
        <f t="shared" si="11"/>
        <v>0</v>
      </c>
      <c r="G64" s="158">
        <f t="shared" si="12"/>
        <v>0</v>
      </c>
      <c r="H64" s="158">
        <f t="shared" si="12"/>
        <v>0</v>
      </c>
    </row>
    <row r="65" spans="1:11" hidden="1">
      <c r="A65" s="118"/>
      <c r="B65" s="751"/>
      <c r="C65" s="752"/>
      <c r="D65" s="119"/>
      <c r="E65" s="119"/>
      <c r="F65" s="158">
        <f t="shared" si="11"/>
        <v>0</v>
      </c>
      <c r="G65" s="158">
        <f t="shared" si="12"/>
        <v>0</v>
      </c>
      <c r="H65" s="158">
        <f t="shared" si="12"/>
        <v>0</v>
      </c>
    </row>
    <row r="66" spans="1:11" hidden="1">
      <c r="A66" s="155"/>
      <c r="B66" s="742" t="s">
        <v>214</v>
      </c>
      <c r="C66" s="743"/>
      <c r="D66" s="156"/>
      <c r="E66" s="156"/>
      <c r="F66" s="159">
        <f>SUM(F60:F65)</f>
        <v>0</v>
      </c>
      <c r="G66" s="159">
        <f t="shared" ref="G66:H66" si="13">SUM(G60:G65)</f>
        <v>0</v>
      </c>
      <c r="H66" s="159">
        <f t="shared" si="13"/>
        <v>0</v>
      </c>
      <c r="I66" s="160"/>
      <c r="J66" s="160"/>
      <c r="K66" s="160"/>
    </row>
    <row r="67" spans="1:11" hidden="1"/>
    <row r="68" spans="1:11" hidden="1">
      <c r="A68" s="66" t="s">
        <v>234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</row>
    <row r="69" spans="1:11" hidden="1"/>
    <row r="70" spans="1:11" ht="72.75" hidden="1">
      <c r="A70" s="120" t="s">
        <v>216</v>
      </c>
      <c r="B70" s="749" t="s">
        <v>235</v>
      </c>
      <c r="C70" s="750"/>
      <c r="D70" s="115" t="s">
        <v>236</v>
      </c>
      <c r="E70" s="115" t="s">
        <v>237</v>
      </c>
      <c r="F70" s="115" t="s">
        <v>455</v>
      </c>
      <c r="G70" s="115" t="s">
        <v>456</v>
      </c>
      <c r="H70" s="115" t="s">
        <v>457</v>
      </c>
    </row>
    <row r="71" spans="1:11" hidden="1">
      <c r="A71" s="117">
        <v>1</v>
      </c>
      <c r="B71" s="751">
        <v>2</v>
      </c>
      <c r="C71" s="752"/>
      <c r="D71" s="117">
        <v>3</v>
      </c>
      <c r="E71" s="117">
        <v>4</v>
      </c>
      <c r="F71" s="117">
        <v>5</v>
      </c>
      <c r="G71" s="117">
        <v>6</v>
      </c>
      <c r="H71" s="117">
        <v>7</v>
      </c>
    </row>
    <row r="72" spans="1:11" hidden="1">
      <c r="A72" s="118">
        <v>1</v>
      </c>
      <c r="B72" s="740"/>
      <c r="C72" s="741"/>
      <c r="D72" s="119"/>
      <c r="E72" s="161"/>
      <c r="F72" s="158">
        <f>ROUND(D72*E72,0)</f>
        <v>0</v>
      </c>
      <c r="G72" s="158">
        <f>F72</f>
        <v>0</v>
      </c>
      <c r="H72" s="158">
        <f>G72</f>
        <v>0</v>
      </c>
    </row>
    <row r="73" spans="1:11" hidden="1">
      <c r="A73" s="118">
        <v>2</v>
      </c>
      <c r="B73" s="740"/>
      <c r="C73" s="741"/>
      <c r="D73" s="119"/>
      <c r="E73" s="161"/>
      <c r="F73" s="158">
        <f>ROUND(D73*E73,0)</f>
        <v>0</v>
      </c>
      <c r="G73" s="158">
        <f>F73</f>
        <v>0</v>
      </c>
      <c r="H73" s="158">
        <f>G73</f>
        <v>0</v>
      </c>
    </row>
    <row r="74" spans="1:11" hidden="1">
      <c r="A74" s="118"/>
      <c r="B74" s="751"/>
      <c r="C74" s="752"/>
      <c r="D74" s="119"/>
      <c r="E74" s="119"/>
      <c r="F74" s="158"/>
      <c r="G74" s="158"/>
      <c r="H74" s="158"/>
    </row>
    <row r="75" spans="1:11" hidden="1">
      <c r="A75" s="118"/>
      <c r="B75" s="751"/>
      <c r="C75" s="752"/>
      <c r="D75" s="119"/>
      <c r="E75" s="119"/>
      <c r="F75" s="158"/>
      <c r="G75" s="158"/>
      <c r="H75" s="158"/>
    </row>
    <row r="76" spans="1:11" hidden="1">
      <c r="A76" s="118"/>
      <c r="B76" s="751"/>
      <c r="C76" s="752"/>
      <c r="D76" s="119"/>
      <c r="E76" s="119"/>
      <c r="F76" s="158"/>
      <c r="G76" s="158"/>
      <c r="H76" s="158"/>
    </row>
    <row r="77" spans="1:11" hidden="1">
      <c r="A77" s="118"/>
      <c r="B77" s="751"/>
      <c r="C77" s="752"/>
      <c r="D77" s="119"/>
      <c r="E77" s="119"/>
      <c r="F77" s="158"/>
      <c r="G77" s="158"/>
      <c r="H77" s="158"/>
    </row>
    <row r="78" spans="1:11" hidden="1">
      <c r="A78" s="155"/>
      <c r="B78" s="742" t="s">
        <v>214</v>
      </c>
      <c r="C78" s="743"/>
      <c r="D78" s="156"/>
      <c r="E78" s="156"/>
      <c r="F78" s="159">
        <f>SUM(F72:F77)</f>
        <v>0</v>
      </c>
      <c r="G78" s="159">
        <f t="shared" ref="G78:H78" si="14">SUM(G72:G77)</f>
        <v>0</v>
      </c>
      <c r="H78" s="159">
        <f t="shared" si="14"/>
        <v>0</v>
      </c>
      <c r="I78" s="160"/>
      <c r="J78" s="160"/>
      <c r="K78" s="160"/>
    </row>
    <row r="79" spans="1:11" hidden="1"/>
    <row r="80" spans="1:11" hidden="1">
      <c r="A80" s="757" t="s">
        <v>238</v>
      </c>
      <c r="B80" s="757"/>
      <c r="C80" s="757"/>
      <c r="D80" s="757"/>
      <c r="E80" s="757"/>
      <c r="F80" s="757"/>
      <c r="G80" s="757"/>
      <c r="H80" s="757"/>
    </row>
    <row r="81" spans="1:11" hidden="1"/>
    <row r="82" spans="1:11" ht="36.75" hidden="1">
      <c r="A82" s="120" t="s">
        <v>216</v>
      </c>
      <c r="B82" s="749" t="s">
        <v>0</v>
      </c>
      <c r="C82" s="750"/>
      <c r="D82" s="115" t="s">
        <v>239</v>
      </c>
      <c r="E82" s="115" t="s">
        <v>233</v>
      </c>
      <c r="F82" s="115" t="s">
        <v>240</v>
      </c>
      <c r="G82" s="115" t="s">
        <v>240</v>
      </c>
      <c r="H82" s="115" t="s">
        <v>240</v>
      </c>
    </row>
    <row r="83" spans="1:11" hidden="1">
      <c r="A83" s="117">
        <v>1</v>
      </c>
      <c r="B83" s="751">
        <v>2</v>
      </c>
      <c r="C83" s="752"/>
      <c r="D83" s="117">
        <v>3</v>
      </c>
      <c r="E83" s="117">
        <v>4</v>
      </c>
      <c r="F83" s="117">
        <v>5</v>
      </c>
      <c r="G83" s="117">
        <v>6</v>
      </c>
      <c r="H83" s="117">
        <v>7</v>
      </c>
    </row>
    <row r="84" spans="1:11" hidden="1">
      <c r="A84" s="118"/>
      <c r="B84" s="751"/>
      <c r="C84" s="752"/>
      <c r="D84" s="119"/>
      <c r="E84" s="119"/>
      <c r="F84" s="119"/>
      <c r="G84" s="119"/>
      <c r="H84" s="119"/>
    </row>
    <row r="85" spans="1:11" hidden="1">
      <c r="A85" s="118"/>
      <c r="B85" s="751"/>
      <c r="C85" s="752"/>
      <c r="D85" s="119"/>
      <c r="E85" s="119"/>
      <c r="F85" s="119"/>
      <c r="G85" s="119"/>
      <c r="H85" s="119"/>
    </row>
    <row r="86" spans="1:11" hidden="1">
      <c r="A86" s="118"/>
      <c r="B86" s="751"/>
      <c r="C86" s="752"/>
      <c r="D86" s="119"/>
      <c r="E86" s="119"/>
      <c r="F86" s="119"/>
      <c r="G86" s="119"/>
      <c r="H86" s="119"/>
    </row>
    <row r="87" spans="1:11" hidden="1">
      <c r="A87" s="118"/>
      <c r="B87" s="751"/>
      <c r="C87" s="752"/>
      <c r="D87" s="119"/>
      <c r="E87" s="119"/>
      <c r="F87" s="119"/>
      <c r="G87" s="119"/>
      <c r="H87" s="119"/>
    </row>
    <row r="88" spans="1:11" hidden="1">
      <c r="A88" s="118"/>
      <c r="B88" s="751"/>
      <c r="C88" s="752"/>
      <c r="D88" s="119"/>
      <c r="E88" s="119"/>
      <c r="F88" s="119"/>
      <c r="G88" s="119"/>
      <c r="H88" s="119"/>
    </row>
    <row r="89" spans="1:11" hidden="1">
      <c r="A89" s="118"/>
      <c r="B89" s="751"/>
      <c r="C89" s="752"/>
      <c r="D89" s="119"/>
      <c r="E89" s="119"/>
      <c r="F89" s="119"/>
      <c r="G89" s="119"/>
      <c r="H89" s="119"/>
    </row>
    <row r="90" spans="1:11" hidden="1">
      <c r="A90" s="118"/>
      <c r="B90" s="751" t="s">
        <v>214</v>
      </c>
      <c r="C90" s="752"/>
      <c r="D90" s="119"/>
      <c r="E90" s="119"/>
      <c r="F90" s="119"/>
      <c r="G90" s="119"/>
      <c r="H90" s="119"/>
    </row>
    <row r="91" spans="1:11" hidden="1"/>
    <row r="92" spans="1:11" hidden="1">
      <c r="A92" s="66" t="s">
        <v>241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</row>
    <row r="93" spans="1:11" hidden="1">
      <c r="A93" s="66" t="s">
        <v>242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</row>
    <row r="94" spans="1:11" hidden="1"/>
    <row r="95" spans="1:11" ht="36.75" hidden="1">
      <c r="A95" s="120" t="s">
        <v>216</v>
      </c>
      <c r="B95" s="749" t="s">
        <v>243</v>
      </c>
      <c r="C95" s="750"/>
      <c r="D95" s="115" t="s">
        <v>243</v>
      </c>
      <c r="E95" s="115" t="s">
        <v>244</v>
      </c>
      <c r="F95" s="115" t="s">
        <v>245</v>
      </c>
      <c r="G95" s="115" t="s">
        <v>454</v>
      </c>
      <c r="H95" s="115" t="s">
        <v>299</v>
      </c>
      <c r="I95" s="115" t="s">
        <v>300</v>
      </c>
    </row>
    <row r="96" spans="1:11" hidden="1">
      <c r="A96" s="117">
        <v>1</v>
      </c>
      <c r="B96" s="751">
        <v>2</v>
      </c>
      <c r="C96" s="752"/>
      <c r="D96" s="117">
        <v>3</v>
      </c>
      <c r="E96" s="117">
        <v>4</v>
      </c>
      <c r="F96" s="117">
        <v>5</v>
      </c>
      <c r="G96" s="117">
        <v>6</v>
      </c>
      <c r="H96" s="117">
        <v>7</v>
      </c>
      <c r="I96" s="117">
        <v>8</v>
      </c>
    </row>
    <row r="97" spans="1:11" hidden="1">
      <c r="A97" s="118"/>
      <c r="B97" s="740"/>
      <c r="C97" s="741"/>
      <c r="D97" s="119"/>
      <c r="E97" s="119"/>
      <c r="F97" s="119"/>
      <c r="G97" s="158"/>
      <c r="H97" s="158"/>
      <c r="I97" s="158"/>
    </row>
    <row r="98" spans="1:11" hidden="1">
      <c r="A98" s="118"/>
      <c r="B98" s="740"/>
      <c r="C98" s="741"/>
      <c r="D98" s="119"/>
      <c r="E98" s="119"/>
      <c r="F98" s="119"/>
      <c r="G98" s="158">
        <f>D98*E98*F98</f>
        <v>0</v>
      </c>
      <c r="H98" s="158">
        <f>G98</f>
        <v>0</v>
      </c>
      <c r="I98" s="158">
        <f>H98</f>
        <v>0</v>
      </c>
    </row>
    <row r="99" spans="1:11" hidden="1">
      <c r="A99" s="118"/>
      <c r="B99" s="331"/>
      <c r="C99" s="332"/>
      <c r="D99" s="119"/>
      <c r="E99" s="119"/>
      <c r="F99" s="119"/>
      <c r="G99" s="158">
        <f>D99*E99*F99</f>
        <v>0</v>
      </c>
      <c r="H99" s="158">
        <f t="shared" ref="H99:H100" si="15">G99</f>
        <v>0</v>
      </c>
      <c r="I99" s="158">
        <f>H99</f>
        <v>0</v>
      </c>
    </row>
    <row r="100" spans="1:11" hidden="1">
      <c r="A100" s="118"/>
      <c r="B100" s="331"/>
      <c r="C100" s="332"/>
      <c r="D100" s="119"/>
      <c r="E100" s="119"/>
      <c r="F100" s="119"/>
      <c r="G100" s="158">
        <f t="shared" ref="G100" si="16">D100*E100*F100</f>
        <v>0</v>
      </c>
      <c r="H100" s="158">
        <f t="shared" si="15"/>
        <v>0</v>
      </c>
      <c r="I100" s="158">
        <f>H100</f>
        <v>0</v>
      </c>
    </row>
    <row r="101" spans="1:11" hidden="1">
      <c r="A101" s="118"/>
      <c r="B101" s="751"/>
      <c r="C101" s="752"/>
      <c r="D101" s="119"/>
      <c r="E101" s="119"/>
      <c r="F101" s="119"/>
      <c r="G101" s="158"/>
      <c r="H101" s="158"/>
      <c r="I101" s="158"/>
    </row>
    <row r="102" spans="1:11" hidden="1">
      <c r="A102" s="118"/>
      <c r="B102" s="751"/>
      <c r="C102" s="752"/>
      <c r="D102" s="119"/>
      <c r="E102" s="119"/>
      <c r="F102" s="119"/>
      <c r="G102" s="158"/>
      <c r="H102" s="158"/>
      <c r="I102" s="158"/>
    </row>
    <row r="103" spans="1:11" hidden="1">
      <c r="A103" s="155"/>
      <c r="B103" s="742" t="s">
        <v>214</v>
      </c>
      <c r="C103" s="743"/>
      <c r="D103" s="156"/>
      <c r="E103" s="156"/>
      <c r="F103" s="156"/>
      <c r="G103" s="159">
        <f>ROUND(SUM(G97:G102),0)</f>
        <v>0</v>
      </c>
      <c r="H103" s="159">
        <f t="shared" ref="H103:I103" si="17">SUM(H97:H102)</f>
        <v>0</v>
      </c>
      <c r="I103" s="159">
        <f t="shared" si="17"/>
        <v>0</v>
      </c>
      <c r="J103" s="160"/>
      <c r="K103" s="160"/>
    </row>
    <row r="104" spans="1:11" hidden="1"/>
    <row r="105" spans="1:11" hidden="1">
      <c r="A105" s="66" t="s">
        <v>246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</row>
    <row r="106" spans="1:11" hidden="1"/>
    <row r="107" spans="1:11" ht="36.75" hidden="1">
      <c r="A107" s="120" t="s">
        <v>216</v>
      </c>
      <c r="B107" s="749" t="s">
        <v>235</v>
      </c>
      <c r="C107" s="750"/>
      <c r="D107" s="115" t="s">
        <v>247</v>
      </c>
      <c r="E107" s="115" t="s">
        <v>248</v>
      </c>
      <c r="F107" s="115" t="s">
        <v>454</v>
      </c>
      <c r="G107" s="115" t="s">
        <v>299</v>
      </c>
      <c r="H107" s="115" t="s">
        <v>300</v>
      </c>
    </row>
    <row r="108" spans="1:11" hidden="1">
      <c r="A108" s="117">
        <v>1</v>
      </c>
      <c r="B108" s="751">
        <v>2</v>
      </c>
      <c r="C108" s="752"/>
      <c r="D108" s="117">
        <v>3</v>
      </c>
      <c r="E108" s="117">
        <v>4</v>
      </c>
      <c r="F108" s="117">
        <v>5</v>
      </c>
      <c r="G108" s="117">
        <v>6</v>
      </c>
      <c r="H108" s="117">
        <v>7</v>
      </c>
    </row>
    <row r="109" spans="1:11" hidden="1">
      <c r="A109" s="118">
        <v>1</v>
      </c>
      <c r="B109" s="751" t="s">
        <v>458</v>
      </c>
      <c r="C109" s="752"/>
      <c r="D109" s="119"/>
      <c r="E109" s="119"/>
      <c r="F109" s="119">
        <f>D109*E109</f>
        <v>0</v>
      </c>
      <c r="G109" s="119"/>
      <c r="H109" s="119"/>
    </row>
    <row r="110" spans="1:11" hidden="1">
      <c r="A110" s="118"/>
      <c r="B110" s="751"/>
      <c r="C110" s="752"/>
      <c r="D110" s="119"/>
      <c r="E110" s="119"/>
      <c r="F110" s="119">
        <f t="shared" ref="F110:F114" si="18">D110*E110</f>
        <v>0</v>
      </c>
      <c r="G110" s="119"/>
      <c r="H110" s="119"/>
    </row>
    <row r="111" spans="1:11" hidden="1">
      <c r="A111" s="118"/>
      <c r="B111" s="751"/>
      <c r="C111" s="752"/>
      <c r="D111" s="119"/>
      <c r="E111" s="119"/>
      <c r="F111" s="119">
        <f t="shared" si="18"/>
        <v>0</v>
      </c>
      <c r="G111" s="119"/>
      <c r="H111" s="119"/>
    </row>
    <row r="112" spans="1:11" hidden="1">
      <c r="A112" s="118"/>
      <c r="B112" s="751"/>
      <c r="C112" s="752"/>
      <c r="D112" s="119"/>
      <c r="E112" s="119"/>
      <c r="F112" s="119">
        <f t="shared" si="18"/>
        <v>0</v>
      </c>
      <c r="G112" s="119"/>
      <c r="H112" s="119"/>
    </row>
    <row r="113" spans="1:11" hidden="1">
      <c r="A113" s="118"/>
      <c r="B113" s="751"/>
      <c r="C113" s="752"/>
      <c r="D113" s="119"/>
      <c r="E113" s="119"/>
      <c r="F113" s="119">
        <f t="shared" si="18"/>
        <v>0</v>
      </c>
      <c r="G113" s="119"/>
      <c r="H113" s="119"/>
    </row>
    <row r="114" spans="1:11" hidden="1">
      <c r="A114" s="118"/>
      <c r="B114" s="751"/>
      <c r="C114" s="752"/>
      <c r="D114" s="119"/>
      <c r="E114" s="119"/>
      <c r="F114" s="119">
        <f t="shared" si="18"/>
        <v>0</v>
      </c>
      <c r="G114" s="119"/>
      <c r="H114" s="119"/>
    </row>
    <row r="115" spans="1:11" hidden="1">
      <c r="A115" s="155"/>
      <c r="B115" s="742" t="s">
        <v>214</v>
      </c>
      <c r="C115" s="743"/>
      <c r="D115" s="156"/>
      <c r="E115" s="156"/>
      <c r="F115" s="156">
        <f>SUM(F109:F114)</f>
        <v>0</v>
      </c>
      <c r="G115" s="156">
        <f t="shared" ref="G115:H115" si="19">SUM(G109:G114)</f>
        <v>0</v>
      </c>
      <c r="H115" s="156">
        <f t="shared" si="19"/>
        <v>0</v>
      </c>
      <c r="I115" s="160"/>
      <c r="J115" s="160"/>
      <c r="K115" s="160"/>
    </row>
    <row r="116" spans="1:11" hidden="1"/>
    <row r="117" spans="1:11" hidden="1">
      <c r="A117" s="66" t="s">
        <v>249</v>
      </c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</row>
    <row r="118" spans="1:11" hidden="1"/>
    <row r="119" spans="1:11" ht="36.75" hidden="1">
      <c r="A119" s="120" t="s">
        <v>216</v>
      </c>
      <c r="B119" s="749" t="s">
        <v>0</v>
      </c>
      <c r="C119" s="750"/>
      <c r="D119" s="115" t="s">
        <v>250</v>
      </c>
      <c r="E119" s="115" t="s">
        <v>251</v>
      </c>
      <c r="F119" s="115" t="s">
        <v>252</v>
      </c>
      <c r="G119" s="115" t="s">
        <v>454</v>
      </c>
      <c r="H119" s="115" t="s">
        <v>299</v>
      </c>
      <c r="I119" s="115" t="s">
        <v>300</v>
      </c>
    </row>
    <row r="120" spans="1:11" hidden="1">
      <c r="A120" s="117">
        <v>1</v>
      </c>
      <c r="B120" s="751">
        <v>2</v>
      </c>
      <c r="C120" s="752"/>
      <c r="D120" s="117">
        <v>3</v>
      </c>
      <c r="E120" s="117">
        <v>4</v>
      </c>
      <c r="F120" s="117">
        <v>5</v>
      </c>
      <c r="G120" s="117">
        <v>6</v>
      </c>
      <c r="H120" s="117">
        <v>7</v>
      </c>
      <c r="I120" s="117">
        <v>8</v>
      </c>
    </row>
    <row r="121" spans="1:11" hidden="1">
      <c r="A121" s="118"/>
      <c r="B121" s="740"/>
      <c r="C121" s="741"/>
      <c r="D121" s="119"/>
      <c r="E121" s="119"/>
      <c r="F121" s="119"/>
      <c r="G121" s="158">
        <f>D121*E121*F121</f>
        <v>0</v>
      </c>
      <c r="H121" s="119"/>
      <c r="I121" s="119"/>
    </row>
    <row r="122" spans="1:11" hidden="1">
      <c r="A122" s="118"/>
      <c r="B122" s="751"/>
      <c r="C122" s="752"/>
      <c r="D122" s="119"/>
      <c r="E122" s="158"/>
      <c r="F122" s="119">
        <v>1</v>
      </c>
      <c r="G122" s="158">
        <f>D122*E122*F122</f>
        <v>0</v>
      </c>
      <c r="H122" s="158">
        <f>G122</f>
        <v>0</v>
      </c>
      <c r="I122" s="158">
        <f>H122</f>
        <v>0</v>
      </c>
    </row>
    <row r="123" spans="1:11" hidden="1">
      <c r="A123" s="118"/>
      <c r="B123" s="740"/>
      <c r="C123" s="741"/>
      <c r="D123" s="119"/>
      <c r="E123" s="158"/>
      <c r="F123" s="119"/>
      <c r="G123" s="158">
        <f>D123*E123*F123</f>
        <v>0</v>
      </c>
      <c r="H123" s="158">
        <f t="shared" ref="H123:I138" si="20">G123</f>
        <v>0</v>
      </c>
      <c r="I123" s="158">
        <f t="shared" si="20"/>
        <v>0</v>
      </c>
    </row>
    <row r="124" spans="1:11" hidden="1">
      <c r="A124" s="118"/>
      <c r="B124" s="751"/>
      <c r="C124" s="752"/>
      <c r="D124" s="119"/>
      <c r="E124" s="158"/>
      <c r="F124" s="119">
        <v>1</v>
      </c>
      <c r="G124" s="158">
        <f t="shared" ref="G124:G138" si="21">D124*E124*F124</f>
        <v>0</v>
      </c>
      <c r="H124" s="158">
        <f t="shared" si="20"/>
        <v>0</v>
      </c>
      <c r="I124" s="158">
        <f t="shared" si="20"/>
        <v>0</v>
      </c>
    </row>
    <row r="125" spans="1:11" hidden="1">
      <c r="A125" s="118"/>
      <c r="B125" s="740"/>
      <c r="C125" s="741"/>
      <c r="D125" s="119"/>
      <c r="E125" s="158"/>
      <c r="F125" s="119"/>
      <c r="G125" s="158">
        <f>D125*E125*F125</f>
        <v>0</v>
      </c>
      <c r="H125" s="158">
        <f t="shared" si="20"/>
        <v>0</v>
      </c>
      <c r="I125" s="158">
        <f t="shared" si="20"/>
        <v>0</v>
      </c>
    </row>
    <row r="126" spans="1:11" hidden="1">
      <c r="A126" s="118"/>
      <c r="B126" s="751"/>
      <c r="C126" s="752"/>
      <c r="D126" s="119"/>
      <c r="E126" s="158"/>
      <c r="F126" s="119">
        <v>1</v>
      </c>
      <c r="G126" s="158">
        <f t="shared" si="21"/>
        <v>0</v>
      </c>
      <c r="H126" s="158">
        <f t="shared" si="20"/>
        <v>0</v>
      </c>
      <c r="I126" s="158">
        <f t="shared" si="20"/>
        <v>0</v>
      </c>
    </row>
    <row r="127" spans="1:11" hidden="1">
      <c r="A127" s="118"/>
      <c r="B127" s="751"/>
      <c r="C127" s="752"/>
      <c r="D127" s="119"/>
      <c r="E127" s="158"/>
      <c r="F127" s="119">
        <v>1</v>
      </c>
      <c r="G127" s="158">
        <f>D127*E127*F127</f>
        <v>0</v>
      </c>
      <c r="H127" s="158">
        <f t="shared" si="20"/>
        <v>0</v>
      </c>
      <c r="I127" s="158">
        <f t="shared" si="20"/>
        <v>0</v>
      </c>
    </row>
    <row r="128" spans="1:11" hidden="1">
      <c r="A128" s="118"/>
      <c r="B128" s="751"/>
      <c r="C128" s="752"/>
      <c r="D128" s="119"/>
      <c r="E128" s="158"/>
      <c r="F128" s="119">
        <v>1</v>
      </c>
      <c r="G128" s="158">
        <f t="shared" si="21"/>
        <v>0</v>
      </c>
      <c r="H128" s="158">
        <f t="shared" si="20"/>
        <v>0</v>
      </c>
      <c r="I128" s="158">
        <f t="shared" si="20"/>
        <v>0</v>
      </c>
    </row>
    <row r="129" spans="1:11" hidden="1">
      <c r="A129" s="118"/>
      <c r="B129" s="751"/>
      <c r="C129" s="752"/>
      <c r="D129" s="119"/>
      <c r="E129" s="158"/>
      <c r="F129" s="119">
        <v>1</v>
      </c>
      <c r="G129" s="158">
        <f t="shared" si="21"/>
        <v>0</v>
      </c>
      <c r="H129" s="158">
        <f t="shared" si="20"/>
        <v>0</v>
      </c>
      <c r="I129" s="158">
        <f t="shared" si="20"/>
        <v>0</v>
      </c>
    </row>
    <row r="130" spans="1:11" hidden="1">
      <c r="A130" s="118"/>
      <c r="B130" s="751"/>
      <c r="C130" s="752"/>
      <c r="D130" s="119"/>
      <c r="E130" s="158"/>
      <c r="F130" s="119">
        <v>1</v>
      </c>
      <c r="G130" s="158">
        <f t="shared" si="21"/>
        <v>0</v>
      </c>
      <c r="H130" s="158">
        <f t="shared" si="20"/>
        <v>0</v>
      </c>
      <c r="I130" s="158">
        <f t="shared" si="20"/>
        <v>0</v>
      </c>
    </row>
    <row r="131" spans="1:11" hidden="1">
      <c r="A131" s="118"/>
      <c r="B131" s="751"/>
      <c r="C131" s="752"/>
      <c r="D131" s="119"/>
      <c r="E131" s="158"/>
      <c r="F131" s="119">
        <v>1</v>
      </c>
      <c r="G131" s="158">
        <f>D131*E131*F131</f>
        <v>0</v>
      </c>
      <c r="H131" s="158">
        <f t="shared" si="20"/>
        <v>0</v>
      </c>
      <c r="I131" s="158">
        <f t="shared" si="20"/>
        <v>0</v>
      </c>
    </row>
    <row r="132" spans="1:11" hidden="1">
      <c r="A132" s="118"/>
      <c r="B132" s="740"/>
      <c r="C132" s="741"/>
      <c r="D132" s="119"/>
      <c r="E132" s="158"/>
      <c r="F132" s="119"/>
      <c r="G132" s="158">
        <f t="shared" ref="G132:G137" si="22">D132*E132*F132</f>
        <v>0</v>
      </c>
      <c r="H132" s="158">
        <f t="shared" si="20"/>
        <v>0</v>
      </c>
      <c r="I132" s="158">
        <f t="shared" si="20"/>
        <v>0</v>
      </c>
    </row>
    <row r="133" spans="1:11" hidden="1">
      <c r="A133" s="118"/>
      <c r="B133" s="751"/>
      <c r="C133" s="752"/>
      <c r="D133" s="119"/>
      <c r="E133" s="158"/>
      <c r="F133" s="119"/>
      <c r="G133" s="158">
        <f t="shared" si="22"/>
        <v>0</v>
      </c>
      <c r="H133" s="158">
        <f t="shared" si="20"/>
        <v>0</v>
      </c>
      <c r="I133" s="158">
        <f t="shared" si="20"/>
        <v>0</v>
      </c>
    </row>
    <row r="134" spans="1:11" hidden="1">
      <c r="A134" s="118"/>
      <c r="B134" s="740"/>
      <c r="C134" s="741"/>
      <c r="D134" s="119"/>
      <c r="E134" s="158"/>
      <c r="F134" s="119">
        <v>1</v>
      </c>
      <c r="G134" s="158">
        <f t="shared" si="22"/>
        <v>0</v>
      </c>
      <c r="H134" s="158">
        <f t="shared" si="20"/>
        <v>0</v>
      </c>
      <c r="I134" s="158">
        <f t="shared" si="20"/>
        <v>0</v>
      </c>
    </row>
    <row r="135" spans="1:11" hidden="1">
      <c r="A135" s="118"/>
      <c r="B135" s="751"/>
      <c r="C135" s="752"/>
      <c r="D135" s="119"/>
      <c r="E135" s="158"/>
      <c r="F135" s="119">
        <v>1</v>
      </c>
      <c r="G135" s="158">
        <f t="shared" si="22"/>
        <v>0</v>
      </c>
      <c r="H135" s="158">
        <f t="shared" si="20"/>
        <v>0</v>
      </c>
      <c r="I135" s="158">
        <f t="shared" si="20"/>
        <v>0</v>
      </c>
    </row>
    <row r="136" spans="1:11" hidden="1">
      <c r="A136" s="118"/>
      <c r="B136" s="740"/>
      <c r="C136" s="741"/>
      <c r="D136" s="119"/>
      <c r="E136" s="158"/>
      <c r="F136" s="119">
        <v>1</v>
      </c>
      <c r="G136" s="158">
        <f t="shared" si="22"/>
        <v>0</v>
      </c>
      <c r="H136" s="158">
        <f t="shared" si="20"/>
        <v>0</v>
      </c>
      <c r="I136" s="158">
        <f t="shared" si="20"/>
        <v>0</v>
      </c>
    </row>
    <row r="137" spans="1:11" hidden="1">
      <c r="A137" s="118"/>
      <c r="B137" s="751"/>
      <c r="C137" s="752"/>
      <c r="D137" s="119"/>
      <c r="E137" s="158"/>
      <c r="F137" s="119">
        <v>1</v>
      </c>
      <c r="G137" s="158">
        <f t="shared" si="22"/>
        <v>0</v>
      </c>
      <c r="H137" s="158">
        <f t="shared" si="20"/>
        <v>0</v>
      </c>
      <c r="I137" s="158">
        <f t="shared" si="20"/>
        <v>0</v>
      </c>
    </row>
    <row r="138" spans="1:11" hidden="1">
      <c r="A138" s="118"/>
      <c r="B138" s="751"/>
      <c r="C138" s="752"/>
      <c r="D138" s="119"/>
      <c r="E138" s="119"/>
      <c r="F138" s="119"/>
      <c r="G138" s="158">
        <f t="shared" si="21"/>
        <v>0</v>
      </c>
      <c r="H138" s="158">
        <f t="shared" si="20"/>
        <v>0</v>
      </c>
      <c r="I138" s="158">
        <f t="shared" si="20"/>
        <v>0</v>
      </c>
    </row>
    <row r="139" spans="1:11" hidden="1">
      <c r="A139" s="155"/>
      <c r="B139" s="742" t="s">
        <v>214</v>
      </c>
      <c r="C139" s="743"/>
      <c r="D139" s="156"/>
      <c r="E139" s="156"/>
      <c r="F139" s="156"/>
      <c r="G139" s="159">
        <f>SUM(G122:G138)</f>
        <v>0</v>
      </c>
      <c r="H139" s="159">
        <f t="shared" ref="H139:I139" si="23">SUM(H122:H138)</f>
        <v>0</v>
      </c>
      <c r="I139" s="159">
        <f t="shared" si="23"/>
        <v>0</v>
      </c>
      <c r="J139" s="160"/>
      <c r="K139" s="160"/>
    </row>
    <row r="140" spans="1:11" hidden="1"/>
    <row r="141" spans="1:11" hidden="1">
      <c r="A141" s="66" t="s">
        <v>253</v>
      </c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</row>
    <row r="142" spans="1:11" hidden="1"/>
    <row r="143" spans="1:11" ht="48.75" hidden="1">
      <c r="A143" s="120" t="s">
        <v>216</v>
      </c>
      <c r="B143" s="749" t="s">
        <v>0</v>
      </c>
      <c r="C143" s="750"/>
      <c r="D143" s="115" t="s">
        <v>254</v>
      </c>
      <c r="E143" s="115" t="s">
        <v>255</v>
      </c>
      <c r="F143" s="115" t="s">
        <v>256</v>
      </c>
      <c r="G143" s="115" t="s">
        <v>256</v>
      </c>
      <c r="H143" s="115" t="s">
        <v>256</v>
      </c>
    </row>
    <row r="144" spans="1:11" hidden="1">
      <c r="A144" s="117">
        <v>1</v>
      </c>
      <c r="B144" s="751">
        <v>2</v>
      </c>
      <c r="C144" s="752"/>
      <c r="D144" s="117">
        <v>3</v>
      </c>
      <c r="E144" s="117">
        <v>4</v>
      </c>
      <c r="F144" s="117">
        <v>5</v>
      </c>
      <c r="G144" s="117">
        <v>6</v>
      </c>
      <c r="H144" s="117">
        <v>7</v>
      </c>
    </row>
    <row r="145" spans="1:11" hidden="1">
      <c r="A145" s="118"/>
      <c r="B145" s="751"/>
      <c r="C145" s="752"/>
      <c r="D145" s="119"/>
      <c r="E145" s="119"/>
      <c r="F145" s="119"/>
      <c r="G145" s="119"/>
      <c r="H145" s="119"/>
    </row>
    <row r="146" spans="1:11" hidden="1">
      <c r="A146" s="118"/>
      <c r="B146" s="751"/>
      <c r="C146" s="752"/>
      <c r="D146" s="119"/>
      <c r="E146" s="119"/>
      <c r="F146" s="119"/>
      <c r="G146" s="119"/>
      <c r="H146" s="119"/>
    </row>
    <row r="147" spans="1:11" hidden="1">
      <c r="A147" s="118"/>
      <c r="B147" s="751"/>
      <c r="C147" s="752"/>
      <c r="D147" s="119"/>
      <c r="E147" s="119"/>
      <c r="F147" s="119"/>
      <c r="G147" s="119"/>
      <c r="H147" s="119"/>
    </row>
    <row r="148" spans="1:11" hidden="1">
      <c r="A148" s="118"/>
      <c r="B148" s="751"/>
      <c r="C148" s="752"/>
      <c r="D148" s="119"/>
      <c r="E148" s="119"/>
      <c r="F148" s="119"/>
      <c r="G148" s="119"/>
      <c r="H148" s="119"/>
    </row>
    <row r="149" spans="1:11" hidden="1">
      <c r="A149" s="118"/>
      <c r="B149" s="751"/>
      <c r="C149" s="752"/>
      <c r="D149" s="119"/>
      <c r="E149" s="119"/>
      <c r="F149" s="119"/>
      <c r="G149" s="119"/>
      <c r="H149" s="119"/>
    </row>
    <row r="150" spans="1:11" hidden="1">
      <c r="A150" s="118"/>
      <c r="B150" s="751"/>
      <c r="C150" s="752"/>
      <c r="D150" s="119"/>
      <c r="E150" s="119"/>
      <c r="F150" s="119"/>
      <c r="G150" s="119"/>
      <c r="H150" s="119"/>
    </row>
    <row r="151" spans="1:11" hidden="1">
      <c r="A151" s="155"/>
      <c r="B151" s="742" t="s">
        <v>214</v>
      </c>
      <c r="C151" s="743"/>
      <c r="D151" s="156"/>
      <c r="E151" s="156"/>
      <c r="F151" s="156">
        <f>SUM(F145:F150)</f>
        <v>0</v>
      </c>
      <c r="G151" s="156">
        <f t="shared" ref="G151:H151" si="24">SUM(G145:G150)</f>
        <v>0</v>
      </c>
      <c r="H151" s="156">
        <f t="shared" si="24"/>
        <v>0</v>
      </c>
      <c r="I151" s="160"/>
      <c r="J151" s="160"/>
      <c r="K151" s="160"/>
    </row>
    <row r="152" spans="1:11" hidden="1"/>
    <row r="153" spans="1:11" hidden="1">
      <c r="A153" s="66" t="s">
        <v>257</v>
      </c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</row>
    <row r="154" spans="1:11" hidden="1"/>
    <row r="155" spans="1:11" ht="36.75" hidden="1">
      <c r="A155" s="120" t="s">
        <v>216</v>
      </c>
      <c r="B155" s="749" t="s">
        <v>0</v>
      </c>
      <c r="C155" s="750"/>
      <c r="D155" s="115" t="s">
        <v>258</v>
      </c>
      <c r="E155" s="115" t="s">
        <v>259</v>
      </c>
      <c r="F155" s="115" t="s">
        <v>454</v>
      </c>
      <c r="G155" s="115" t="s">
        <v>299</v>
      </c>
      <c r="H155" s="115" t="s">
        <v>300</v>
      </c>
    </row>
    <row r="156" spans="1:11" hidden="1">
      <c r="A156" s="117">
        <v>1</v>
      </c>
      <c r="B156" s="751">
        <v>2</v>
      </c>
      <c r="C156" s="752"/>
      <c r="D156" s="117">
        <v>3</v>
      </c>
      <c r="E156" s="117">
        <v>4</v>
      </c>
      <c r="F156" s="117">
        <v>5</v>
      </c>
      <c r="G156" s="117">
        <v>6</v>
      </c>
      <c r="H156" s="117">
        <v>7</v>
      </c>
    </row>
    <row r="157" spans="1:11" hidden="1">
      <c r="A157" s="118">
        <v>1</v>
      </c>
      <c r="B157" s="751"/>
      <c r="C157" s="752"/>
      <c r="D157" s="119"/>
      <c r="E157" s="158"/>
      <c r="F157" s="158">
        <f>E157*D157</f>
        <v>0</v>
      </c>
      <c r="G157" s="158">
        <f>F157</f>
        <v>0</v>
      </c>
      <c r="H157" s="158">
        <f>G157</f>
        <v>0</v>
      </c>
    </row>
    <row r="158" spans="1:11" hidden="1">
      <c r="A158" s="118"/>
      <c r="B158" s="751"/>
      <c r="C158" s="752"/>
      <c r="D158" s="119"/>
      <c r="E158" s="158"/>
      <c r="F158" s="158">
        <f t="shared" ref="F158:F188" si="25">E158*D158</f>
        <v>0</v>
      </c>
      <c r="G158" s="158">
        <f t="shared" ref="G158:H174" si="26">F158</f>
        <v>0</v>
      </c>
      <c r="H158" s="158">
        <f t="shared" si="26"/>
        <v>0</v>
      </c>
    </row>
    <row r="159" spans="1:11" hidden="1">
      <c r="A159" s="118">
        <v>2</v>
      </c>
      <c r="B159" s="751"/>
      <c r="C159" s="752"/>
      <c r="D159" s="119"/>
      <c r="E159" s="158"/>
      <c r="F159" s="158">
        <f t="shared" si="25"/>
        <v>0</v>
      </c>
      <c r="G159" s="158">
        <f t="shared" si="26"/>
        <v>0</v>
      </c>
      <c r="H159" s="158">
        <f t="shared" si="26"/>
        <v>0</v>
      </c>
    </row>
    <row r="160" spans="1:11" hidden="1">
      <c r="A160" s="118"/>
      <c r="B160" s="751"/>
      <c r="C160" s="752"/>
      <c r="D160" s="119"/>
      <c r="E160" s="158"/>
      <c r="F160" s="158">
        <f t="shared" si="25"/>
        <v>0</v>
      </c>
      <c r="G160" s="158">
        <f t="shared" si="26"/>
        <v>0</v>
      </c>
      <c r="H160" s="158">
        <f t="shared" si="26"/>
        <v>0</v>
      </c>
    </row>
    <row r="161" spans="1:8" hidden="1">
      <c r="A161" s="118">
        <v>3</v>
      </c>
      <c r="B161" s="751"/>
      <c r="C161" s="752"/>
      <c r="D161" s="119"/>
      <c r="E161" s="158"/>
      <c r="F161" s="158">
        <f t="shared" si="25"/>
        <v>0</v>
      </c>
      <c r="G161" s="158">
        <f t="shared" si="26"/>
        <v>0</v>
      </c>
      <c r="H161" s="158">
        <f t="shared" si="26"/>
        <v>0</v>
      </c>
    </row>
    <row r="162" spans="1:8" hidden="1">
      <c r="A162" s="118"/>
      <c r="B162" s="751"/>
      <c r="C162" s="752"/>
      <c r="D162" s="119"/>
      <c r="E162" s="158"/>
      <c r="F162" s="158">
        <f t="shared" si="25"/>
        <v>0</v>
      </c>
      <c r="G162" s="158">
        <f t="shared" si="26"/>
        <v>0</v>
      </c>
      <c r="H162" s="158">
        <f t="shared" si="26"/>
        <v>0</v>
      </c>
    </row>
    <row r="163" spans="1:8" hidden="1">
      <c r="A163" s="118">
        <v>4</v>
      </c>
      <c r="B163" s="751"/>
      <c r="C163" s="752"/>
      <c r="D163" s="119"/>
      <c r="E163" s="158"/>
      <c r="F163" s="158">
        <f t="shared" si="25"/>
        <v>0</v>
      </c>
      <c r="G163" s="158">
        <f t="shared" si="26"/>
        <v>0</v>
      </c>
      <c r="H163" s="158">
        <f t="shared" si="26"/>
        <v>0</v>
      </c>
    </row>
    <row r="164" spans="1:8" hidden="1">
      <c r="A164" s="118"/>
      <c r="B164" s="751"/>
      <c r="C164" s="752"/>
      <c r="D164" s="119"/>
      <c r="E164" s="158"/>
      <c r="F164" s="158">
        <f t="shared" si="25"/>
        <v>0</v>
      </c>
      <c r="G164" s="158">
        <f t="shared" si="26"/>
        <v>0</v>
      </c>
      <c r="H164" s="158">
        <f t="shared" si="26"/>
        <v>0</v>
      </c>
    </row>
    <row r="165" spans="1:8" hidden="1">
      <c r="A165" s="118">
        <v>5</v>
      </c>
      <c r="B165" s="753"/>
      <c r="C165" s="754"/>
      <c r="D165" s="119"/>
      <c r="E165" s="158"/>
      <c r="F165" s="158">
        <f t="shared" si="25"/>
        <v>0</v>
      </c>
      <c r="G165" s="158">
        <f t="shared" si="26"/>
        <v>0</v>
      </c>
      <c r="H165" s="158">
        <f t="shared" si="26"/>
        <v>0</v>
      </c>
    </row>
    <row r="166" spans="1:8" hidden="1">
      <c r="A166" s="118"/>
      <c r="B166" s="751"/>
      <c r="C166" s="752"/>
      <c r="D166" s="119"/>
      <c r="E166" s="158"/>
      <c r="F166" s="158">
        <f t="shared" si="25"/>
        <v>0</v>
      </c>
      <c r="G166" s="158">
        <f t="shared" si="26"/>
        <v>0</v>
      </c>
      <c r="H166" s="158">
        <f t="shared" si="26"/>
        <v>0</v>
      </c>
    </row>
    <row r="167" spans="1:8" hidden="1">
      <c r="A167" s="118">
        <v>6</v>
      </c>
      <c r="B167" s="751"/>
      <c r="C167" s="752"/>
      <c r="D167" s="119"/>
      <c r="E167" s="158"/>
      <c r="F167" s="158">
        <f t="shared" si="25"/>
        <v>0</v>
      </c>
      <c r="G167" s="158">
        <f t="shared" si="26"/>
        <v>0</v>
      </c>
      <c r="H167" s="158">
        <f t="shared" si="26"/>
        <v>0</v>
      </c>
    </row>
    <row r="168" spans="1:8" hidden="1">
      <c r="A168" s="118"/>
      <c r="B168" s="751"/>
      <c r="C168" s="752"/>
      <c r="D168" s="119"/>
      <c r="E168" s="158"/>
      <c r="F168" s="158">
        <f t="shared" si="25"/>
        <v>0</v>
      </c>
      <c r="G168" s="158">
        <f t="shared" si="26"/>
        <v>0</v>
      </c>
      <c r="H168" s="158">
        <f t="shared" si="26"/>
        <v>0</v>
      </c>
    </row>
    <row r="169" spans="1:8" hidden="1">
      <c r="A169" s="118">
        <v>7</v>
      </c>
      <c r="B169" s="751"/>
      <c r="C169" s="752"/>
      <c r="D169" s="119"/>
      <c r="E169" s="158"/>
      <c r="F169" s="158">
        <f t="shared" si="25"/>
        <v>0</v>
      </c>
      <c r="G169" s="158">
        <f t="shared" si="26"/>
        <v>0</v>
      </c>
      <c r="H169" s="158">
        <f t="shared" si="26"/>
        <v>0</v>
      </c>
    </row>
    <row r="170" spans="1:8" hidden="1">
      <c r="A170" s="118"/>
      <c r="B170" s="751"/>
      <c r="C170" s="752"/>
      <c r="D170" s="119"/>
      <c r="E170" s="158"/>
      <c r="F170" s="158">
        <f t="shared" si="25"/>
        <v>0</v>
      </c>
      <c r="G170" s="158">
        <f t="shared" si="26"/>
        <v>0</v>
      </c>
      <c r="H170" s="158">
        <f t="shared" si="26"/>
        <v>0</v>
      </c>
    </row>
    <row r="171" spans="1:8" hidden="1">
      <c r="A171" s="118">
        <v>8</v>
      </c>
      <c r="B171" s="751"/>
      <c r="C171" s="752"/>
      <c r="D171" s="119"/>
      <c r="E171" s="158"/>
      <c r="F171" s="158">
        <f t="shared" si="25"/>
        <v>0</v>
      </c>
      <c r="G171" s="158">
        <f t="shared" si="26"/>
        <v>0</v>
      </c>
      <c r="H171" s="158">
        <f t="shared" si="26"/>
        <v>0</v>
      </c>
    </row>
    <row r="172" spans="1:8" hidden="1">
      <c r="A172" s="118"/>
      <c r="B172" s="751"/>
      <c r="C172" s="752"/>
      <c r="D172" s="119"/>
      <c r="E172" s="158"/>
      <c r="F172" s="158">
        <f t="shared" si="25"/>
        <v>0</v>
      </c>
      <c r="G172" s="158">
        <f t="shared" si="26"/>
        <v>0</v>
      </c>
      <c r="H172" s="158">
        <f t="shared" si="26"/>
        <v>0</v>
      </c>
    </row>
    <row r="173" spans="1:8" hidden="1">
      <c r="A173" s="118">
        <v>9</v>
      </c>
      <c r="B173" s="751"/>
      <c r="C173" s="752"/>
      <c r="D173" s="119"/>
      <c r="E173" s="158"/>
      <c r="F173" s="158">
        <f t="shared" si="25"/>
        <v>0</v>
      </c>
      <c r="G173" s="158">
        <f t="shared" si="26"/>
        <v>0</v>
      </c>
      <c r="H173" s="158">
        <f t="shared" si="26"/>
        <v>0</v>
      </c>
    </row>
    <row r="174" spans="1:8" hidden="1">
      <c r="A174" s="118"/>
      <c r="B174" s="751"/>
      <c r="C174" s="752"/>
      <c r="D174" s="119"/>
      <c r="E174" s="158"/>
      <c r="F174" s="158">
        <f t="shared" si="25"/>
        <v>0</v>
      </c>
      <c r="G174" s="158">
        <f t="shared" si="26"/>
        <v>0</v>
      </c>
      <c r="H174" s="158">
        <f t="shared" si="26"/>
        <v>0</v>
      </c>
    </row>
    <row r="175" spans="1:8" hidden="1">
      <c r="A175" s="118">
        <v>10</v>
      </c>
      <c r="B175" s="751"/>
      <c r="C175" s="752"/>
      <c r="D175" s="119"/>
      <c r="E175" s="158"/>
      <c r="F175" s="158">
        <f t="shared" si="25"/>
        <v>0</v>
      </c>
      <c r="G175" s="158">
        <f t="shared" ref="G175:H188" si="27">F175</f>
        <v>0</v>
      </c>
      <c r="H175" s="158">
        <f t="shared" si="27"/>
        <v>0</v>
      </c>
    </row>
    <row r="176" spans="1:8" hidden="1">
      <c r="A176" s="118"/>
      <c r="B176" s="751"/>
      <c r="C176" s="752"/>
      <c r="D176" s="119"/>
      <c r="E176" s="158"/>
      <c r="F176" s="158">
        <f t="shared" si="25"/>
        <v>0</v>
      </c>
      <c r="G176" s="158">
        <f t="shared" si="27"/>
        <v>0</v>
      </c>
      <c r="H176" s="158">
        <f t="shared" si="27"/>
        <v>0</v>
      </c>
    </row>
    <row r="177" spans="1:11" hidden="1">
      <c r="A177" s="118">
        <v>11</v>
      </c>
      <c r="B177" s="751"/>
      <c r="C177" s="752"/>
      <c r="D177" s="119"/>
      <c r="E177" s="158"/>
      <c r="F177" s="158">
        <f t="shared" si="25"/>
        <v>0</v>
      </c>
      <c r="G177" s="158">
        <f t="shared" si="27"/>
        <v>0</v>
      </c>
      <c r="H177" s="158">
        <f t="shared" si="27"/>
        <v>0</v>
      </c>
    </row>
    <row r="178" spans="1:11" hidden="1">
      <c r="A178" s="118"/>
      <c r="B178" s="751"/>
      <c r="C178" s="752"/>
      <c r="D178" s="119"/>
      <c r="E178" s="158"/>
      <c r="F178" s="158">
        <f t="shared" si="25"/>
        <v>0</v>
      </c>
      <c r="G178" s="158">
        <f t="shared" si="27"/>
        <v>0</v>
      </c>
      <c r="H178" s="158">
        <f t="shared" si="27"/>
        <v>0</v>
      </c>
    </row>
    <row r="179" spans="1:11" hidden="1">
      <c r="A179" s="118">
        <v>12</v>
      </c>
      <c r="B179" s="751"/>
      <c r="C179" s="752"/>
      <c r="D179" s="119"/>
      <c r="E179" s="158"/>
      <c r="F179" s="158">
        <f t="shared" si="25"/>
        <v>0</v>
      </c>
      <c r="G179" s="158">
        <f t="shared" si="27"/>
        <v>0</v>
      </c>
      <c r="H179" s="158">
        <f t="shared" si="27"/>
        <v>0</v>
      </c>
    </row>
    <row r="180" spans="1:11" hidden="1">
      <c r="A180" s="118"/>
      <c r="B180" s="751"/>
      <c r="C180" s="752"/>
      <c r="D180" s="119"/>
      <c r="E180" s="158"/>
      <c r="F180" s="158">
        <f t="shared" si="25"/>
        <v>0</v>
      </c>
      <c r="G180" s="158">
        <f t="shared" si="27"/>
        <v>0</v>
      </c>
      <c r="H180" s="158">
        <f t="shared" si="27"/>
        <v>0</v>
      </c>
    </row>
    <row r="181" spans="1:11" hidden="1">
      <c r="A181" s="118">
        <v>13</v>
      </c>
      <c r="B181" s="755"/>
      <c r="C181" s="756"/>
      <c r="D181" s="119"/>
      <c r="E181" s="158"/>
      <c r="F181" s="158">
        <f t="shared" si="25"/>
        <v>0</v>
      </c>
      <c r="G181" s="158">
        <f t="shared" si="27"/>
        <v>0</v>
      </c>
      <c r="H181" s="158">
        <f t="shared" si="27"/>
        <v>0</v>
      </c>
    </row>
    <row r="182" spans="1:11" hidden="1">
      <c r="A182" s="118"/>
      <c r="B182" s="751"/>
      <c r="C182" s="752"/>
      <c r="D182" s="119"/>
      <c r="E182" s="158"/>
      <c r="F182" s="158">
        <f t="shared" si="25"/>
        <v>0</v>
      </c>
      <c r="G182" s="158">
        <f t="shared" si="27"/>
        <v>0</v>
      </c>
      <c r="H182" s="158">
        <f t="shared" si="27"/>
        <v>0</v>
      </c>
    </row>
    <row r="183" spans="1:11" hidden="1">
      <c r="A183" s="118">
        <v>14</v>
      </c>
      <c r="B183" s="755"/>
      <c r="C183" s="756"/>
      <c r="D183" s="119"/>
      <c r="E183" s="158"/>
      <c r="F183" s="158">
        <f t="shared" si="25"/>
        <v>0</v>
      </c>
      <c r="G183" s="158">
        <f t="shared" si="27"/>
        <v>0</v>
      </c>
      <c r="H183" s="158">
        <f t="shared" si="27"/>
        <v>0</v>
      </c>
    </row>
    <row r="184" spans="1:11" hidden="1">
      <c r="A184" s="118"/>
      <c r="B184" s="751"/>
      <c r="C184" s="752"/>
      <c r="D184" s="119"/>
      <c r="E184" s="158"/>
      <c r="F184" s="158">
        <f t="shared" si="25"/>
        <v>0</v>
      </c>
      <c r="G184" s="158">
        <f t="shared" si="27"/>
        <v>0</v>
      </c>
      <c r="H184" s="158">
        <f t="shared" si="27"/>
        <v>0</v>
      </c>
    </row>
    <row r="185" spans="1:11" hidden="1">
      <c r="A185" s="118">
        <v>15</v>
      </c>
      <c r="B185" s="755"/>
      <c r="C185" s="756"/>
      <c r="D185" s="119"/>
      <c r="E185" s="158"/>
      <c r="F185" s="158">
        <f t="shared" si="25"/>
        <v>0</v>
      </c>
      <c r="G185" s="158">
        <f t="shared" si="27"/>
        <v>0</v>
      </c>
      <c r="H185" s="158">
        <f t="shared" si="27"/>
        <v>0</v>
      </c>
    </row>
    <row r="186" spans="1:11" hidden="1">
      <c r="A186" s="118"/>
      <c r="B186" s="751"/>
      <c r="C186" s="752"/>
      <c r="D186" s="119"/>
      <c r="E186" s="158"/>
      <c r="F186" s="158">
        <f t="shared" si="25"/>
        <v>0</v>
      </c>
      <c r="G186" s="158">
        <f t="shared" si="27"/>
        <v>0</v>
      </c>
      <c r="H186" s="158">
        <f t="shared" si="27"/>
        <v>0</v>
      </c>
    </row>
    <row r="187" spans="1:11" hidden="1">
      <c r="A187" s="118">
        <v>16</v>
      </c>
      <c r="B187" s="755"/>
      <c r="C187" s="756"/>
      <c r="D187" s="119"/>
      <c r="E187" s="158"/>
      <c r="F187" s="158">
        <f t="shared" si="25"/>
        <v>0</v>
      </c>
      <c r="G187" s="158">
        <f t="shared" si="27"/>
        <v>0</v>
      </c>
      <c r="H187" s="158">
        <f t="shared" si="27"/>
        <v>0</v>
      </c>
    </row>
    <row r="188" spans="1:11" hidden="1">
      <c r="A188" s="118"/>
      <c r="B188" s="751"/>
      <c r="C188" s="752"/>
      <c r="D188" s="119"/>
      <c r="E188" s="158"/>
      <c r="F188" s="158">
        <f t="shared" si="25"/>
        <v>0</v>
      </c>
      <c r="G188" s="158">
        <f t="shared" si="27"/>
        <v>0</v>
      </c>
      <c r="H188" s="158">
        <f t="shared" si="27"/>
        <v>0</v>
      </c>
    </row>
    <row r="189" spans="1:11" hidden="1">
      <c r="A189" s="155"/>
      <c r="B189" s="742" t="s">
        <v>214</v>
      </c>
      <c r="C189" s="743"/>
      <c r="D189" s="156"/>
      <c r="E189" s="159"/>
      <c r="F189" s="159">
        <f>SUM(F157:F188)</f>
        <v>0</v>
      </c>
      <c r="G189" s="159">
        <f t="shared" ref="G189:H189" si="28">SUM(G157:G188)</f>
        <v>0</v>
      </c>
      <c r="H189" s="159">
        <f t="shared" si="28"/>
        <v>0</v>
      </c>
      <c r="I189" s="160"/>
      <c r="J189" s="160"/>
      <c r="K189" s="160"/>
    </row>
    <row r="190" spans="1:11" hidden="1"/>
    <row r="191" spans="1:11" hidden="1">
      <c r="A191" s="66" t="s">
        <v>260</v>
      </c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</row>
    <row r="192" spans="1:11" hidden="1"/>
    <row r="193" spans="1:8" ht="36.75" hidden="1">
      <c r="A193" s="120" t="s">
        <v>216</v>
      </c>
      <c r="B193" s="749" t="s">
        <v>235</v>
      </c>
      <c r="C193" s="750"/>
      <c r="D193" s="115" t="s">
        <v>258</v>
      </c>
      <c r="E193" s="115" t="s">
        <v>259</v>
      </c>
      <c r="F193" s="115" t="s">
        <v>454</v>
      </c>
      <c r="G193" s="115" t="s">
        <v>299</v>
      </c>
      <c r="H193" s="115" t="s">
        <v>300</v>
      </c>
    </row>
    <row r="194" spans="1:8" hidden="1">
      <c r="A194" s="117">
        <v>1</v>
      </c>
      <c r="B194" s="751">
        <v>2</v>
      </c>
      <c r="C194" s="752"/>
      <c r="D194" s="117">
        <v>3</v>
      </c>
      <c r="E194" s="117">
        <v>4</v>
      </c>
      <c r="F194" s="117">
        <v>5</v>
      </c>
      <c r="G194" s="117">
        <v>6</v>
      </c>
      <c r="H194" s="117">
        <v>7</v>
      </c>
    </row>
    <row r="195" spans="1:8" hidden="1">
      <c r="A195" s="118">
        <v>1</v>
      </c>
      <c r="B195" s="751"/>
      <c r="C195" s="752"/>
      <c r="D195" s="119"/>
      <c r="E195" s="158"/>
      <c r="F195" s="158">
        <f>E195*D195</f>
        <v>0</v>
      </c>
      <c r="G195" s="158">
        <f>F195</f>
        <v>0</v>
      </c>
      <c r="H195" s="158">
        <f>G195</f>
        <v>0</v>
      </c>
    </row>
    <row r="196" spans="1:8" hidden="1">
      <c r="A196" s="118"/>
      <c r="B196" s="740"/>
      <c r="C196" s="741"/>
      <c r="D196" s="119"/>
      <c r="E196" s="158"/>
      <c r="F196" s="158">
        <f t="shared" ref="F196:F218" si="29">E196*D196</f>
        <v>0</v>
      </c>
      <c r="G196" s="158">
        <f>F196</f>
        <v>0</v>
      </c>
      <c r="H196" s="158">
        <f>G196</f>
        <v>0</v>
      </c>
    </row>
    <row r="197" spans="1:8" hidden="1">
      <c r="A197" s="118"/>
      <c r="B197" s="740"/>
      <c r="C197" s="741"/>
      <c r="D197" s="119"/>
      <c r="E197" s="158"/>
      <c r="F197" s="158">
        <f t="shared" si="29"/>
        <v>0</v>
      </c>
      <c r="G197" s="158">
        <f t="shared" ref="G197:H218" si="30">F197</f>
        <v>0</v>
      </c>
      <c r="H197" s="158">
        <f t="shared" si="30"/>
        <v>0</v>
      </c>
    </row>
    <row r="198" spans="1:8" hidden="1">
      <c r="A198" s="118"/>
      <c r="B198" s="740"/>
      <c r="C198" s="741"/>
      <c r="D198" s="119"/>
      <c r="E198" s="158"/>
      <c r="F198" s="158">
        <f>E198*D198</f>
        <v>0</v>
      </c>
      <c r="G198" s="158">
        <f t="shared" si="30"/>
        <v>0</v>
      </c>
      <c r="H198" s="158">
        <f t="shared" si="30"/>
        <v>0</v>
      </c>
    </row>
    <row r="199" spans="1:8" hidden="1">
      <c r="A199" s="118"/>
      <c r="B199" s="751"/>
      <c r="C199" s="752"/>
      <c r="D199" s="119"/>
      <c r="E199" s="158"/>
      <c r="F199" s="158">
        <f t="shared" si="29"/>
        <v>0</v>
      </c>
      <c r="G199" s="158">
        <f t="shared" si="30"/>
        <v>0</v>
      </c>
      <c r="H199" s="158">
        <f t="shared" si="30"/>
        <v>0</v>
      </c>
    </row>
    <row r="200" spans="1:8" hidden="1">
      <c r="A200" s="118"/>
      <c r="B200" s="751"/>
      <c r="C200" s="752"/>
      <c r="D200" s="119"/>
      <c r="E200" s="158"/>
      <c r="F200" s="158">
        <f t="shared" si="29"/>
        <v>0</v>
      </c>
      <c r="G200" s="158">
        <f t="shared" si="30"/>
        <v>0</v>
      </c>
      <c r="H200" s="158">
        <f t="shared" si="30"/>
        <v>0</v>
      </c>
    </row>
    <row r="201" spans="1:8" hidden="1">
      <c r="A201" s="118"/>
      <c r="B201" s="751"/>
      <c r="C201" s="752"/>
      <c r="D201" s="119"/>
      <c r="E201" s="158"/>
      <c r="F201" s="158">
        <f t="shared" si="29"/>
        <v>0</v>
      </c>
      <c r="G201" s="158">
        <f t="shared" si="30"/>
        <v>0</v>
      </c>
      <c r="H201" s="158">
        <f t="shared" si="30"/>
        <v>0</v>
      </c>
    </row>
    <row r="202" spans="1:8" hidden="1">
      <c r="A202" s="118"/>
      <c r="B202" s="751"/>
      <c r="C202" s="752"/>
      <c r="D202" s="119"/>
      <c r="E202" s="158"/>
      <c r="F202" s="158">
        <f t="shared" si="29"/>
        <v>0</v>
      </c>
      <c r="G202" s="158">
        <f t="shared" si="30"/>
        <v>0</v>
      </c>
      <c r="H202" s="158">
        <f t="shared" si="30"/>
        <v>0</v>
      </c>
    </row>
    <row r="203" spans="1:8" hidden="1">
      <c r="A203" s="118"/>
      <c r="B203" s="751"/>
      <c r="C203" s="752"/>
      <c r="D203" s="119"/>
      <c r="E203" s="158"/>
      <c r="F203" s="158">
        <f t="shared" si="29"/>
        <v>0</v>
      </c>
      <c r="G203" s="158">
        <f t="shared" si="30"/>
        <v>0</v>
      </c>
      <c r="H203" s="158">
        <f t="shared" si="30"/>
        <v>0</v>
      </c>
    </row>
    <row r="204" spans="1:8" hidden="1">
      <c r="A204" s="118"/>
      <c r="B204" s="753"/>
      <c r="C204" s="754"/>
      <c r="D204" s="119"/>
      <c r="E204" s="158"/>
      <c r="F204" s="158">
        <f t="shared" si="29"/>
        <v>0</v>
      </c>
      <c r="G204" s="158">
        <f t="shared" si="30"/>
        <v>0</v>
      </c>
      <c r="H204" s="158">
        <f t="shared" si="30"/>
        <v>0</v>
      </c>
    </row>
    <row r="205" spans="1:8" hidden="1">
      <c r="A205" s="118"/>
      <c r="B205" s="751"/>
      <c r="C205" s="752"/>
      <c r="D205" s="119"/>
      <c r="E205" s="158"/>
      <c r="F205" s="158">
        <f t="shared" si="29"/>
        <v>0</v>
      </c>
      <c r="G205" s="158">
        <f t="shared" si="30"/>
        <v>0</v>
      </c>
      <c r="H205" s="158">
        <f t="shared" si="30"/>
        <v>0</v>
      </c>
    </row>
    <row r="206" spans="1:8" hidden="1">
      <c r="A206" s="118"/>
      <c r="B206" s="751"/>
      <c r="C206" s="752"/>
      <c r="D206" s="119"/>
      <c r="E206" s="158"/>
      <c r="F206" s="158">
        <f t="shared" si="29"/>
        <v>0</v>
      </c>
      <c r="G206" s="158">
        <f t="shared" si="30"/>
        <v>0</v>
      </c>
      <c r="H206" s="158">
        <f t="shared" si="30"/>
        <v>0</v>
      </c>
    </row>
    <row r="207" spans="1:8" hidden="1">
      <c r="A207" s="118"/>
      <c r="B207" s="753"/>
      <c r="C207" s="754"/>
      <c r="D207" s="119"/>
      <c r="E207" s="158"/>
      <c r="F207" s="158">
        <f t="shared" si="29"/>
        <v>0</v>
      </c>
      <c r="G207" s="158">
        <f t="shared" si="30"/>
        <v>0</v>
      </c>
      <c r="H207" s="158">
        <f t="shared" si="30"/>
        <v>0</v>
      </c>
    </row>
    <row r="208" spans="1:8" hidden="1">
      <c r="A208" s="118"/>
      <c r="B208" s="751"/>
      <c r="C208" s="752"/>
      <c r="D208" s="119"/>
      <c r="E208" s="158"/>
      <c r="F208" s="158">
        <f t="shared" si="29"/>
        <v>0</v>
      </c>
      <c r="G208" s="158">
        <f t="shared" si="30"/>
        <v>0</v>
      </c>
      <c r="H208" s="158">
        <f t="shared" si="30"/>
        <v>0</v>
      </c>
    </row>
    <row r="209" spans="1:11" hidden="1">
      <c r="A209" s="118"/>
      <c r="B209" s="751"/>
      <c r="C209" s="752"/>
      <c r="D209" s="119"/>
      <c r="E209" s="158"/>
      <c r="F209" s="158">
        <f t="shared" si="29"/>
        <v>0</v>
      </c>
      <c r="G209" s="158">
        <f t="shared" si="30"/>
        <v>0</v>
      </c>
      <c r="H209" s="158">
        <f t="shared" si="30"/>
        <v>0</v>
      </c>
    </row>
    <row r="210" spans="1:11" hidden="1">
      <c r="A210" s="118"/>
      <c r="B210" s="753"/>
      <c r="C210" s="754"/>
      <c r="D210" s="119"/>
      <c r="E210" s="158"/>
      <c r="F210" s="158">
        <f t="shared" si="29"/>
        <v>0</v>
      </c>
      <c r="G210" s="158">
        <v>0</v>
      </c>
      <c r="H210" s="158">
        <f t="shared" si="30"/>
        <v>0</v>
      </c>
    </row>
    <row r="211" spans="1:11" hidden="1">
      <c r="A211" s="118"/>
      <c r="B211" s="751"/>
      <c r="C211" s="752"/>
      <c r="D211" s="119"/>
      <c r="E211" s="158"/>
      <c r="F211" s="158">
        <f t="shared" si="29"/>
        <v>0</v>
      </c>
      <c r="G211" s="158">
        <f t="shared" si="30"/>
        <v>0</v>
      </c>
      <c r="H211" s="158">
        <f t="shared" si="30"/>
        <v>0</v>
      </c>
    </row>
    <row r="212" spans="1:11" hidden="1">
      <c r="A212" s="118"/>
      <c r="B212" s="751"/>
      <c r="C212" s="752"/>
      <c r="D212" s="119"/>
      <c r="E212" s="158"/>
      <c r="F212" s="158">
        <f t="shared" si="29"/>
        <v>0</v>
      </c>
      <c r="G212" s="158">
        <f t="shared" si="30"/>
        <v>0</v>
      </c>
      <c r="H212" s="158">
        <f t="shared" si="30"/>
        <v>0</v>
      </c>
    </row>
    <row r="213" spans="1:11" hidden="1">
      <c r="A213" s="118"/>
      <c r="B213" s="753"/>
      <c r="C213" s="754"/>
      <c r="D213" s="119"/>
      <c r="E213" s="158"/>
      <c r="F213" s="158">
        <f t="shared" si="29"/>
        <v>0</v>
      </c>
      <c r="G213" s="158">
        <f t="shared" si="30"/>
        <v>0</v>
      </c>
      <c r="H213" s="158">
        <f t="shared" si="30"/>
        <v>0</v>
      </c>
    </row>
    <row r="214" spans="1:11" hidden="1">
      <c r="A214" s="118"/>
      <c r="B214" s="751"/>
      <c r="C214" s="752"/>
      <c r="D214" s="119"/>
      <c r="E214" s="158"/>
      <c r="F214" s="158">
        <f t="shared" si="29"/>
        <v>0</v>
      </c>
      <c r="G214" s="158">
        <f t="shared" si="30"/>
        <v>0</v>
      </c>
      <c r="H214" s="158">
        <f t="shared" si="30"/>
        <v>0</v>
      </c>
    </row>
    <row r="215" spans="1:11" hidden="1">
      <c r="A215" s="118"/>
      <c r="B215" s="751"/>
      <c r="C215" s="752"/>
      <c r="D215" s="119"/>
      <c r="E215" s="158"/>
      <c r="F215" s="158">
        <f t="shared" si="29"/>
        <v>0</v>
      </c>
      <c r="G215" s="158">
        <f t="shared" si="30"/>
        <v>0</v>
      </c>
      <c r="H215" s="158">
        <f t="shared" si="30"/>
        <v>0</v>
      </c>
    </row>
    <row r="216" spans="1:11" hidden="1">
      <c r="A216" s="118"/>
      <c r="B216" s="753"/>
      <c r="C216" s="754"/>
      <c r="D216" s="119"/>
      <c r="E216" s="158"/>
      <c r="F216" s="158">
        <f t="shared" si="29"/>
        <v>0</v>
      </c>
      <c r="G216" s="158">
        <f t="shared" si="30"/>
        <v>0</v>
      </c>
      <c r="H216" s="158">
        <f t="shared" si="30"/>
        <v>0</v>
      </c>
    </row>
    <row r="217" spans="1:11" hidden="1">
      <c r="A217" s="118"/>
      <c r="B217" s="751"/>
      <c r="C217" s="752"/>
      <c r="D217" s="119"/>
      <c r="E217" s="158"/>
      <c r="F217" s="158">
        <f t="shared" si="29"/>
        <v>0</v>
      </c>
      <c r="G217" s="158">
        <f t="shared" si="30"/>
        <v>0</v>
      </c>
      <c r="H217" s="158">
        <f t="shared" si="30"/>
        <v>0</v>
      </c>
    </row>
    <row r="218" spans="1:11" hidden="1">
      <c r="A218" s="118"/>
      <c r="B218" s="751"/>
      <c r="C218" s="752"/>
      <c r="D218" s="119"/>
      <c r="E218" s="158"/>
      <c r="F218" s="158">
        <f t="shared" si="29"/>
        <v>0</v>
      </c>
      <c r="G218" s="158">
        <f t="shared" si="30"/>
        <v>0</v>
      </c>
      <c r="H218" s="158">
        <f t="shared" si="30"/>
        <v>0</v>
      </c>
    </row>
    <row r="219" spans="1:11" hidden="1">
      <c r="A219" s="155"/>
      <c r="B219" s="742" t="s">
        <v>214</v>
      </c>
      <c r="C219" s="743"/>
      <c r="D219" s="156"/>
      <c r="E219" s="159"/>
      <c r="F219" s="159">
        <f>SUM(F195:F218)</f>
        <v>0</v>
      </c>
      <c r="G219" s="159">
        <f t="shared" ref="G219:H219" si="31">SUM(G195:G218)</f>
        <v>0</v>
      </c>
      <c r="H219" s="159">
        <f t="shared" si="31"/>
        <v>0</v>
      </c>
      <c r="I219" s="160"/>
      <c r="J219" s="160"/>
      <c r="K219" s="160"/>
    </row>
    <row r="220" spans="1:11" hidden="1"/>
    <row r="221" spans="1:11" hidden="1">
      <c r="A221" s="66" t="s">
        <v>261</v>
      </c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</row>
    <row r="222" spans="1:11" hidden="1"/>
    <row r="223" spans="1:11" ht="36.75" hidden="1">
      <c r="A223" s="120" t="s">
        <v>216</v>
      </c>
      <c r="B223" s="749" t="s">
        <v>235</v>
      </c>
      <c r="C223" s="750"/>
      <c r="D223" s="115" t="s">
        <v>254</v>
      </c>
      <c r="E223" s="115" t="s">
        <v>259</v>
      </c>
      <c r="F223" s="115" t="s">
        <v>454</v>
      </c>
      <c r="G223" s="115" t="s">
        <v>299</v>
      </c>
      <c r="H223" s="115" t="s">
        <v>300</v>
      </c>
    </row>
    <row r="224" spans="1:11" hidden="1">
      <c r="A224" s="117">
        <v>1</v>
      </c>
      <c r="B224" s="751">
        <v>2</v>
      </c>
      <c r="C224" s="752"/>
      <c r="D224" s="117">
        <v>3</v>
      </c>
      <c r="E224" s="117">
        <v>4</v>
      </c>
      <c r="F224" s="117">
        <v>5</v>
      </c>
      <c r="G224" s="117">
        <v>6</v>
      </c>
      <c r="H224" s="117">
        <v>7</v>
      </c>
    </row>
    <row r="225" spans="1:8" hidden="1">
      <c r="A225" s="118">
        <v>1</v>
      </c>
      <c r="B225" s="740"/>
      <c r="C225" s="741"/>
      <c r="D225" s="119"/>
      <c r="E225" s="119"/>
      <c r="F225" s="119">
        <f>D225*E225</f>
        <v>0</v>
      </c>
      <c r="G225" s="119"/>
      <c r="H225" s="119"/>
    </row>
    <row r="226" spans="1:8" hidden="1">
      <c r="A226" s="337">
        <v>2</v>
      </c>
      <c r="B226" s="738"/>
      <c r="C226" s="739"/>
      <c r="D226" s="119"/>
      <c r="E226" s="119"/>
      <c r="F226" s="158">
        <f t="shared" ref="F226:F254" si="32">D226*E226</f>
        <v>0</v>
      </c>
      <c r="G226" s="158">
        <f>F226</f>
        <v>0</v>
      </c>
      <c r="H226" s="158">
        <f>G226</f>
        <v>0</v>
      </c>
    </row>
    <row r="227" spans="1:8" hidden="1">
      <c r="A227" s="337">
        <v>3</v>
      </c>
      <c r="B227" s="738"/>
      <c r="C227" s="739"/>
      <c r="D227" s="119"/>
      <c r="E227" s="119"/>
      <c r="F227" s="158">
        <f t="shared" si="32"/>
        <v>0</v>
      </c>
      <c r="G227" s="158">
        <f t="shared" ref="G227:H254" si="33">F227</f>
        <v>0</v>
      </c>
      <c r="H227" s="158">
        <f t="shared" si="33"/>
        <v>0</v>
      </c>
    </row>
    <row r="228" spans="1:8" hidden="1">
      <c r="A228" s="118">
        <v>4</v>
      </c>
      <c r="B228" s="738"/>
      <c r="C228" s="739"/>
      <c r="D228" s="119"/>
      <c r="E228" s="119"/>
      <c r="F228" s="158">
        <f t="shared" si="32"/>
        <v>0</v>
      </c>
      <c r="G228" s="158">
        <f t="shared" si="33"/>
        <v>0</v>
      </c>
      <c r="H228" s="158">
        <f t="shared" si="33"/>
        <v>0</v>
      </c>
    </row>
    <row r="229" spans="1:8" hidden="1">
      <c r="A229" s="337">
        <v>5</v>
      </c>
      <c r="B229" s="738"/>
      <c r="C229" s="739"/>
      <c r="D229" s="119"/>
      <c r="E229" s="119"/>
      <c r="F229" s="158">
        <f t="shared" si="32"/>
        <v>0</v>
      </c>
      <c r="G229" s="158">
        <f t="shared" si="33"/>
        <v>0</v>
      </c>
      <c r="H229" s="158">
        <f t="shared" si="33"/>
        <v>0</v>
      </c>
    </row>
    <row r="230" spans="1:8" hidden="1">
      <c r="A230" s="337">
        <v>6</v>
      </c>
      <c r="B230" s="738"/>
      <c r="C230" s="748"/>
      <c r="D230" s="119"/>
      <c r="E230" s="119"/>
      <c r="F230" s="158">
        <f t="shared" si="32"/>
        <v>0</v>
      </c>
      <c r="G230" s="158">
        <f t="shared" si="33"/>
        <v>0</v>
      </c>
      <c r="H230" s="158">
        <f t="shared" si="33"/>
        <v>0</v>
      </c>
    </row>
    <row r="231" spans="1:8" hidden="1">
      <c r="A231" s="118">
        <v>7</v>
      </c>
      <c r="B231" s="738"/>
      <c r="C231" s="748"/>
      <c r="D231" s="119"/>
      <c r="E231" s="119"/>
      <c r="F231" s="158">
        <f t="shared" si="32"/>
        <v>0</v>
      </c>
      <c r="G231" s="158">
        <f t="shared" si="33"/>
        <v>0</v>
      </c>
      <c r="H231" s="158">
        <f t="shared" si="33"/>
        <v>0</v>
      </c>
    </row>
    <row r="232" spans="1:8" hidden="1">
      <c r="A232" s="337">
        <v>8</v>
      </c>
      <c r="B232" s="738"/>
      <c r="C232" s="748"/>
      <c r="D232" s="119"/>
      <c r="E232" s="119"/>
      <c r="F232" s="158">
        <f t="shared" si="32"/>
        <v>0</v>
      </c>
      <c r="G232" s="158">
        <f t="shared" si="33"/>
        <v>0</v>
      </c>
      <c r="H232" s="158">
        <f t="shared" si="33"/>
        <v>0</v>
      </c>
    </row>
    <row r="233" spans="1:8" hidden="1">
      <c r="A233" s="337">
        <v>9</v>
      </c>
      <c r="B233" s="738"/>
      <c r="C233" s="748"/>
      <c r="D233" s="119"/>
      <c r="E233" s="119"/>
      <c r="F233" s="158">
        <f t="shared" si="32"/>
        <v>0</v>
      </c>
      <c r="G233" s="158">
        <f t="shared" si="33"/>
        <v>0</v>
      </c>
      <c r="H233" s="158">
        <f t="shared" si="33"/>
        <v>0</v>
      </c>
    </row>
    <row r="234" spans="1:8" hidden="1">
      <c r="A234" s="118">
        <v>10</v>
      </c>
      <c r="B234" s="738"/>
      <c r="C234" s="739"/>
      <c r="D234" s="119"/>
      <c r="E234" s="119"/>
      <c r="F234" s="158">
        <f t="shared" si="32"/>
        <v>0</v>
      </c>
      <c r="G234" s="158">
        <f t="shared" si="33"/>
        <v>0</v>
      </c>
      <c r="H234" s="158">
        <f t="shared" si="33"/>
        <v>0</v>
      </c>
    </row>
    <row r="235" spans="1:8" hidden="1">
      <c r="A235" s="337">
        <v>11</v>
      </c>
      <c r="B235" s="738"/>
      <c r="C235" s="739"/>
      <c r="D235" s="119"/>
      <c r="E235" s="119"/>
      <c r="F235" s="158">
        <f t="shared" si="32"/>
        <v>0</v>
      </c>
      <c r="G235" s="158">
        <f t="shared" si="33"/>
        <v>0</v>
      </c>
      <c r="H235" s="158">
        <f t="shared" si="33"/>
        <v>0</v>
      </c>
    </row>
    <row r="236" spans="1:8" hidden="1">
      <c r="A236" s="337">
        <v>12</v>
      </c>
      <c r="B236" s="738"/>
      <c r="C236" s="739"/>
      <c r="D236" s="119"/>
      <c r="E236" s="119"/>
      <c r="F236" s="158">
        <f t="shared" si="32"/>
        <v>0</v>
      </c>
      <c r="G236" s="158">
        <f t="shared" si="33"/>
        <v>0</v>
      </c>
      <c r="H236" s="158">
        <f t="shared" si="33"/>
        <v>0</v>
      </c>
    </row>
    <row r="237" spans="1:8" hidden="1">
      <c r="A237" s="118">
        <v>13</v>
      </c>
      <c r="B237" s="738"/>
      <c r="C237" s="739"/>
      <c r="D237" s="119"/>
      <c r="E237" s="119"/>
      <c r="F237" s="158">
        <f t="shared" si="32"/>
        <v>0</v>
      </c>
      <c r="G237" s="158">
        <f t="shared" si="33"/>
        <v>0</v>
      </c>
      <c r="H237" s="158">
        <f t="shared" si="33"/>
        <v>0</v>
      </c>
    </row>
    <row r="238" spans="1:8" hidden="1">
      <c r="A238" s="337">
        <v>14</v>
      </c>
      <c r="B238" s="738"/>
      <c r="C238" s="739"/>
      <c r="D238" s="119"/>
      <c r="E238" s="119"/>
      <c r="F238" s="158">
        <f t="shared" si="32"/>
        <v>0</v>
      </c>
      <c r="G238" s="158">
        <f t="shared" si="33"/>
        <v>0</v>
      </c>
      <c r="H238" s="158">
        <f t="shared" si="33"/>
        <v>0</v>
      </c>
    </row>
    <row r="239" spans="1:8" hidden="1">
      <c r="A239" s="337">
        <v>15</v>
      </c>
      <c r="B239" s="738"/>
      <c r="C239" s="748"/>
      <c r="D239" s="119"/>
      <c r="E239" s="119"/>
      <c r="F239" s="158">
        <f t="shared" si="32"/>
        <v>0</v>
      </c>
      <c r="G239" s="158">
        <f t="shared" si="33"/>
        <v>0</v>
      </c>
      <c r="H239" s="158">
        <f t="shared" si="33"/>
        <v>0</v>
      </c>
    </row>
    <row r="240" spans="1:8" hidden="1">
      <c r="A240" s="118">
        <v>16</v>
      </c>
      <c r="B240" s="738"/>
      <c r="C240" s="748"/>
      <c r="D240" s="119"/>
      <c r="E240" s="119"/>
      <c r="F240" s="158">
        <f t="shared" si="32"/>
        <v>0</v>
      </c>
      <c r="G240" s="158">
        <f t="shared" si="33"/>
        <v>0</v>
      </c>
      <c r="H240" s="158">
        <f t="shared" si="33"/>
        <v>0</v>
      </c>
    </row>
    <row r="241" spans="1:11" hidden="1">
      <c r="A241" s="337">
        <v>17</v>
      </c>
      <c r="B241" s="738"/>
      <c r="C241" s="748"/>
      <c r="D241" s="119"/>
      <c r="E241" s="119"/>
      <c r="F241" s="158">
        <f t="shared" si="32"/>
        <v>0</v>
      </c>
      <c r="G241" s="158">
        <f t="shared" si="33"/>
        <v>0</v>
      </c>
      <c r="H241" s="158">
        <f t="shared" si="33"/>
        <v>0</v>
      </c>
    </row>
    <row r="242" spans="1:11" hidden="1">
      <c r="A242" s="337">
        <v>18</v>
      </c>
      <c r="B242" s="738"/>
      <c r="C242" s="748"/>
      <c r="D242" s="119"/>
      <c r="E242" s="119"/>
      <c r="F242" s="158">
        <f t="shared" si="32"/>
        <v>0</v>
      </c>
      <c r="G242" s="158">
        <f t="shared" si="33"/>
        <v>0</v>
      </c>
      <c r="H242" s="158">
        <f t="shared" si="33"/>
        <v>0</v>
      </c>
    </row>
    <row r="243" spans="1:11" hidden="1">
      <c r="A243" s="118">
        <v>19</v>
      </c>
      <c r="B243" s="738"/>
      <c r="C243" s="739"/>
      <c r="D243" s="119"/>
      <c r="E243" s="119"/>
      <c r="F243" s="158">
        <f t="shared" si="32"/>
        <v>0</v>
      </c>
      <c r="G243" s="158">
        <f t="shared" si="33"/>
        <v>0</v>
      </c>
      <c r="H243" s="158">
        <f t="shared" si="33"/>
        <v>0</v>
      </c>
    </row>
    <row r="244" spans="1:11" hidden="1">
      <c r="A244" s="337">
        <v>20</v>
      </c>
      <c r="B244" s="738"/>
      <c r="C244" s="739"/>
      <c r="D244" s="119"/>
      <c r="E244" s="119"/>
      <c r="F244" s="158">
        <f t="shared" si="32"/>
        <v>0</v>
      </c>
      <c r="G244" s="158">
        <f t="shared" si="33"/>
        <v>0</v>
      </c>
      <c r="H244" s="158">
        <f t="shared" si="33"/>
        <v>0</v>
      </c>
    </row>
    <row r="245" spans="1:11" hidden="1">
      <c r="A245" s="337">
        <v>21</v>
      </c>
      <c r="B245" s="738"/>
      <c r="C245" s="739"/>
      <c r="D245" s="119"/>
      <c r="E245" s="119"/>
      <c r="F245" s="158">
        <f t="shared" si="32"/>
        <v>0</v>
      </c>
      <c r="G245" s="158">
        <f t="shared" si="33"/>
        <v>0</v>
      </c>
      <c r="H245" s="158">
        <f t="shared" si="33"/>
        <v>0</v>
      </c>
    </row>
    <row r="246" spans="1:11" hidden="1">
      <c r="A246" s="118">
        <v>22</v>
      </c>
      <c r="B246" s="738"/>
      <c r="C246" s="739"/>
      <c r="D246" s="119"/>
      <c r="E246" s="119"/>
      <c r="F246" s="158">
        <f t="shared" si="32"/>
        <v>0</v>
      </c>
      <c r="G246" s="158">
        <f t="shared" si="33"/>
        <v>0</v>
      </c>
      <c r="H246" s="158">
        <f t="shared" si="33"/>
        <v>0</v>
      </c>
    </row>
    <row r="247" spans="1:11" hidden="1">
      <c r="A247" s="337">
        <v>23</v>
      </c>
      <c r="B247" s="738"/>
      <c r="C247" s="739"/>
      <c r="D247" s="119"/>
      <c r="E247" s="119"/>
      <c r="F247" s="158">
        <f t="shared" si="32"/>
        <v>0</v>
      </c>
      <c r="G247" s="158">
        <f t="shared" si="33"/>
        <v>0</v>
      </c>
      <c r="H247" s="158">
        <f t="shared" si="33"/>
        <v>0</v>
      </c>
    </row>
    <row r="248" spans="1:11" hidden="1">
      <c r="A248" s="118">
        <v>10</v>
      </c>
      <c r="B248" s="738"/>
      <c r="C248" s="739"/>
      <c r="D248" s="119"/>
      <c r="E248" s="119"/>
      <c r="F248" s="158">
        <f t="shared" si="32"/>
        <v>0</v>
      </c>
      <c r="G248" s="158">
        <f t="shared" si="33"/>
        <v>0</v>
      </c>
      <c r="H248" s="158">
        <f t="shared" si="33"/>
        <v>0</v>
      </c>
    </row>
    <row r="249" spans="1:11" hidden="1">
      <c r="A249" s="337">
        <v>11</v>
      </c>
      <c r="B249" s="738"/>
      <c r="C249" s="739"/>
      <c r="D249" s="119"/>
      <c r="E249" s="119"/>
      <c r="F249" s="158">
        <f t="shared" si="32"/>
        <v>0</v>
      </c>
      <c r="G249" s="158">
        <f t="shared" si="33"/>
        <v>0</v>
      </c>
      <c r="H249" s="158">
        <f t="shared" si="33"/>
        <v>0</v>
      </c>
    </row>
    <row r="250" spans="1:11" hidden="1">
      <c r="A250" s="337">
        <v>12</v>
      </c>
      <c r="B250" s="738"/>
      <c r="C250" s="739"/>
      <c r="D250" s="119"/>
      <c r="E250" s="119"/>
      <c r="F250" s="158">
        <f t="shared" si="32"/>
        <v>0</v>
      </c>
      <c r="G250" s="158">
        <f t="shared" si="33"/>
        <v>0</v>
      </c>
      <c r="H250" s="158">
        <f t="shared" si="33"/>
        <v>0</v>
      </c>
    </row>
    <row r="251" spans="1:11" hidden="1">
      <c r="A251" s="118">
        <v>13</v>
      </c>
      <c r="B251" s="738"/>
      <c r="C251" s="739"/>
      <c r="D251" s="119"/>
      <c r="E251" s="119"/>
      <c r="F251" s="158">
        <f t="shared" si="32"/>
        <v>0</v>
      </c>
      <c r="G251" s="158">
        <f t="shared" si="33"/>
        <v>0</v>
      </c>
      <c r="H251" s="158">
        <f t="shared" si="33"/>
        <v>0</v>
      </c>
    </row>
    <row r="252" spans="1:11" hidden="1">
      <c r="A252" s="337">
        <v>14</v>
      </c>
      <c r="B252" s="738"/>
      <c r="C252" s="739"/>
      <c r="D252" s="119"/>
      <c r="E252" s="119"/>
      <c r="F252" s="158">
        <f t="shared" si="32"/>
        <v>0</v>
      </c>
      <c r="G252" s="158">
        <f t="shared" si="33"/>
        <v>0</v>
      </c>
      <c r="H252" s="158">
        <f t="shared" si="33"/>
        <v>0</v>
      </c>
    </row>
    <row r="253" spans="1:11" hidden="1">
      <c r="A253" s="337">
        <v>15</v>
      </c>
      <c r="B253" s="738"/>
      <c r="C253" s="739"/>
      <c r="D253" s="119"/>
      <c r="E253" s="119"/>
      <c r="F253" s="158">
        <f t="shared" si="32"/>
        <v>0</v>
      </c>
      <c r="G253" s="158">
        <f t="shared" si="33"/>
        <v>0</v>
      </c>
      <c r="H253" s="158">
        <f t="shared" si="33"/>
        <v>0</v>
      </c>
    </row>
    <row r="254" spans="1:11" hidden="1">
      <c r="A254" s="118">
        <v>16</v>
      </c>
      <c r="B254" s="740"/>
      <c r="C254" s="741"/>
      <c r="D254" s="119"/>
      <c r="E254" s="119"/>
      <c r="F254" s="158">
        <f t="shared" si="32"/>
        <v>0</v>
      </c>
      <c r="G254" s="158">
        <f t="shared" si="33"/>
        <v>0</v>
      </c>
      <c r="H254" s="158">
        <f t="shared" si="33"/>
        <v>0</v>
      </c>
    </row>
    <row r="255" spans="1:11" hidden="1">
      <c r="A255" s="155"/>
      <c r="B255" s="742" t="s">
        <v>214</v>
      </c>
      <c r="C255" s="743"/>
      <c r="D255" s="156"/>
      <c r="E255" s="156"/>
      <c r="F255" s="159">
        <f>SUM(F225:F254)</f>
        <v>0</v>
      </c>
      <c r="G255" s="159">
        <f>SUM(G225:G254)</f>
        <v>0</v>
      </c>
      <c r="H255" s="159">
        <f>SUM(H225:H254)</f>
        <v>0</v>
      </c>
      <c r="I255" s="160"/>
      <c r="J255" s="160"/>
      <c r="K255" s="160"/>
    </row>
    <row r="256" spans="1:11" ht="15.75" thickBot="1"/>
    <row r="257" spans="1:11" ht="15.75" thickBot="1">
      <c r="A257" s="123"/>
      <c r="B257" s="744" t="s">
        <v>262</v>
      </c>
      <c r="C257" s="745"/>
      <c r="D257" s="745"/>
      <c r="E257" s="746"/>
      <c r="F257" s="162">
        <f>F255+F219+F189+F151+G139+F115+G103+F90+F78+F66+F41+I29+F54</f>
        <v>45570</v>
      </c>
      <c r="G257" s="162">
        <f t="shared" ref="G257:H257" si="34">G255+G219+G189+G151+H139+G115+H103+G90+G78+G66+G41+J29+G54</f>
        <v>45570</v>
      </c>
      <c r="H257" s="162">
        <f t="shared" si="34"/>
        <v>45570</v>
      </c>
    </row>
    <row r="260" spans="1:11">
      <c r="A260" s="747" t="s">
        <v>178</v>
      </c>
      <c r="B260" s="747"/>
      <c r="C260" s="747"/>
      <c r="D260" s="327" t="str">
        <f>[1]закупки!AQ30</f>
        <v>Заведующий</v>
      </c>
      <c r="E260" s="124"/>
      <c r="F260" s="327"/>
      <c r="G260" s="124"/>
      <c r="H260" s="327" t="str">
        <f>[1]закупки!BY30</f>
        <v>Бикинева Ф.Н.</v>
      </c>
      <c r="I260" s="327"/>
      <c r="J260" s="124"/>
      <c r="K260" s="124"/>
    </row>
    <row r="261" spans="1:11">
      <c r="A261" s="747" t="s">
        <v>179</v>
      </c>
      <c r="B261" s="747"/>
      <c r="C261" s="747"/>
      <c r="D261" s="126" t="s">
        <v>263</v>
      </c>
      <c r="E261" s="127"/>
      <c r="F261" s="126" t="s">
        <v>264</v>
      </c>
      <c r="G261" s="127"/>
      <c r="H261" s="334" t="s">
        <v>265</v>
      </c>
      <c r="I261" s="334"/>
      <c r="J261" s="127"/>
      <c r="K261" s="127"/>
    </row>
    <row r="262" spans="1:11">
      <c r="A262" s="333"/>
      <c r="B262" s="335"/>
      <c r="C262" s="335"/>
      <c r="D262" s="335"/>
      <c r="E262" s="335"/>
      <c r="F262" s="335"/>
      <c r="G262" s="335"/>
      <c r="H262" s="335"/>
      <c r="I262" s="335"/>
      <c r="J262" s="335"/>
      <c r="K262" s="335"/>
    </row>
    <row r="263" spans="1:11">
      <c r="A263" s="736" t="s">
        <v>181</v>
      </c>
      <c r="B263" s="736"/>
      <c r="C263" s="327" t="str">
        <f>'[1]1210376210'!C276</f>
        <v>главный бухгалтер</v>
      </c>
      <c r="D263" s="124"/>
      <c r="E263" s="327" t="str">
        <f>'[1]1210376210'!E276</f>
        <v>Синякина О.Д.</v>
      </c>
      <c r="F263" s="124"/>
      <c r="G263" s="338" t="str">
        <f>'[1]1210376210'!G276</f>
        <v>67-00-27</v>
      </c>
      <c r="H263" s="327"/>
      <c r="I263" s="335"/>
      <c r="J263" s="335"/>
      <c r="K263" s="335"/>
    </row>
    <row r="264" spans="1:11">
      <c r="A264" s="335"/>
      <c r="B264" s="335"/>
      <c r="C264" s="126" t="s">
        <v>266</v>
      </c>
      <c r="D264" s="127"/>
      <c r="E264" s="334" t="s">
        <v>182</v>
      </c>
      <c r="F264" s="127"/>
      <c r="G264" s="737" t="s">
        <v>183</v>
      </c>
      <c r="H264" s="737"/>
      <c r="I264" s="335"/>
      <c r="J264" s="335"/>
      <c r="K264" s="335"/>
    </row>
    <row r="265" spans="1:11">
      <c r="A265" s="335"/>
      <c r="B265" s="335"/>
      <c r="C265" s="335"/>
      <c r="D265" s="335"/>
      <c r="E265" s="335"/>
      <c r="F265" s="335"/>
      <c r="G265" s="335"/>
      <c r="H265" s="335"/>
      <c r="I265" s="335"/>
      <c r="J265" s="335"/>
      <c r="K265" s="335"/>
    </row>
    <row r="266" spans="1:11">
      <c r="A266" s="335"/>
      <c r="B266" s="335"/>
      <c r="C266" s="335"/>
      <c r="D266" s="335"/>
      <c r="E266" s="335"/>
      <c r="F266" s="335"/>
      <c r="G266" s="335"/>
      <c r="H266" s="335"/>
      <c r="I266" s="335"/>
      <c r="J266" s="335"/>
      <c r="K266" s="335"/>
    </row>
    <row r="267" spans="1:11">
      <c r="A267" s="335"/>
      <c r="B267" s="335"/>
      <c r="C267" s="335"/>
      <c r="D267" s="335"/>
      <c r="E267" s="335"/>
      <c r="F267" s="335"/>
      <c r="G267" s="335"/>
      <c r="H267" s="335"/>
      <c r="I267" s="335"/>
      <c r="J267" s="335"/>
      <c r="K267" s="335"/>
    </row>
    <row r="268" spans="1:11">
      <c r="A268" s="335"/>
      <c r="B268" s="335"/>
      <c r="C268" s="335"/>
      <c r="D268" s="335"/>
      <c r="E268" s="335"/>
      <c r="F268" s="335"/>
      <c r="G268" s="335"/>
      <c r="H268" s="335"/>
      <c r="I268" s="335"/>
      <c r="J268" s="335"/>
      <c r="K268" s="335"/>
    </row>
    <row r="269" spans="1:11">
      <c r="A269" s="736" t="str">
        <f>'1210376210'!A279:E279</f>
        <v>"29" июня 2021</v>
      </c>
      <c r="B269" s="736"/>
      <c r="C269" s="736"/>
      <c r="D269" s="736"/>
      <c r="E269" s="736"/>
      <c r="F269" s="335"/>
      <c r="G269" s="335"/>
      <c r="H269" s="335"/>
      <c r="I269" s="335"/>
      <c r="J269" s="335"/>
      <c r="K269" s="335"/>
    </row>
  </sheetData>
  <mergeCells count="201">
    <mergeCell ref="J1:K1"/>
    <mergeCell ref="I2:K2"/>
    <mergeCell ref="A3:K3"/>
    <mergeCell ref="A5:K5"/>
    <mergeCell ref="A7:B7"/>
    <mergeCell ref="A9:C9"/>
    <mergeCell ref="B47:D47"/>
    <mergeCell ref="B48:D48"/>
    <mergeCell ref="B49:D49"/>
    <mergeCell ref="B50:D50"/>
    <mergeCell ref="B51:D51"/>
    <mergeCell ref="B52:D52"/>
    <mergeCell ref="J14:J16"/>
    <mergeCell ref="K14:K16"/>
    <mergeCell ref="D15:D16"/>
    <mergeCell ref="A43:H43"/>
    <mergeCell ref="B45:D45"/>
    <mergeCell ref="B46:D46"/>
    <mergeCell ref="A14:A16"/>
    <mergeCell ref="B14:B16"/>
    <mergeCell ref="C14:C16"/>
    <mergeCell ref="D14:G14"/>
    <mergeCell ref="H14:H16"/>
    <mergeCell ref="I14:I16"/>
    <mergeCell ref="B62:C62"/>
    <mergeCell ref="B63:C63"/>
    <mergeCell ref="B64:C64"/>
    <mergeCell ref="B65:C65"/>
    <mergeCell ref="B66:C66"/>
    <mergeCell ref="B70:C70"/>
    <mergeCell ref="B53:D53"/>
    <mergeCell ref="B54:D54"/>
    <mergeCell ref="B58:C58"/>
    <mergeCell ref="B59:C59"/>
    <mergeCell ref="B60:C60"/>
    <mergeCell ref="B61:C61"/>
    <mergeCell ref="B77:C77"/>
    <mergeCell ref="B78:C78"/>
    <mergeCell ref="A80:H80"/>
    <mergeCell ref="B82:C82"/>
    <mergeCell ref="B83:C83"/>
    <mergeCell ref="B84:C84"/>
    <mergeCell ref="B71:C71"/>
    <mergeCell ref="B72:C72"/>
    <mergeCell ref="B73:C73"/>
    <mergeCell ref="B74:C74"/>
    <mergeCell ref="B75:C75"/>
    <mergeCell ref="B76:C76"/>
    <mergeCell ref="B95:C95"/>
    <mergeCell ref="B96:C96"/>
    <mergeCell ref="B97:C97"/>
    <mergeCell ref="B98:C98"/>
    <mergeCell ref="B101:C101"/>
    <mergeCell ref="B102:C102"/>
    <mergeCell ref="B85:C85"/>
    <mergeCell ref="B86:C86"/>
    <mergeCell ref="B87:C87"/>
    <mergeCell ref="B88:C88"/>
    <mergeCell ref="B89:C89"/>
    <mergeCell ref="B90:C90"/>
    <mergeCell ref="B112:C112"/>
    <mergeCell ref="B113:C113"/>
    <mergeCell ref="B114:C114"/>
    <mergeCell ref="B115:C115"/>
    <mergeCell ref="B119:C119"/>
    <mergeCell ref="B120:C120"/>
    <mergeCell ref="B103:C103"/>
    <mergeCell ref="B107:C107"/>
    <mergeCell ref="B108:C108"/>
    <mergeCell ref="B109:C109"/>
    <mergeCell ref="B110:C110"/>
    <mergeCell ref="B111:C111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39:C139"/>
    <mergeCell ref="B143:C143"/>
    <mergeCell ref="B144:C144"/>
    <mergeCell ref="B145:C145"/>
    <mergeCell ref="B146:C146"/>
    <mergeCell ref="B147:C147"/>
    <mergeCell ref="B133:C133"/>
    <mergeCell ref="B134:C134"/>
    <mergeCell ref="B135:C135"/>
    <mergeCell ref="B136:C136"/>
    <mergeCell ref="B137:C137"/>
    <mergeCell ref="B138:C138"/>
    <mergeCell ref="B157:C157"/>
    <mergeCell ref="B158:C158"/>
    <mergeCell ref="B159:C159"/>
    <mergeCell ref="B160:C160"/>
    <mergeCell ref="B161:C161"/>
    <mergeCell ref="B162:C162"/>
    <mergeCell ref="B148:C148"/>
    <mergeCell ref="B149:C149"/>
    <mergeCell ref="B150:C150"/>
    <mergeCell ref="B151:C151"/>
    <mergeCell ref="B155:C155"/>
    <mergeCell ref="B156:C156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96:C196"/>
    <mergeCell ref="B197:C197"/>
    <mergeCell ref="B198:C198"/>
    <mergeCell ref="B199:C199"/>
    <mergeCell ref="B200:C200"/>
    <mergeCell ref="B201:C201"/>
    <mergeCell ref="B187:C187"/>
    <mergeCell ref="B188:C188"/>
    <mergeCell ref="B189:C189"/>
    <mergeCell ref="B193:C193"/>
    <mergeCell ref="B194:C194"/>
    <mergeCell ref="B195:C195"/>
    <mergeCell ref="B208:C208"/>
    <mergeCell ref="B209:C209"/>
    <mergeCell ref="B210:C210"/>
    <mergeCell ref="B211:C211"/>
    <mergeCell ref="B212:C212"/>
    <mergeCell ref="B213:C213"/>
    <mergeCell ref="B202:C202"/>
    <mergeCell ref="B203:C203"/>
    <mergeCell ref="B204:C204"/>
    <mergeCell ref="B205:C205"/>
    <mergeCell ref="B206:C206"/>
    <mergeCell ref="B207:C207"/>
    <mergeCell ref="B223:C223"/>
    <mergeCell ref="B224:C224"/>
    <mergeCell ref="B225:C225"/>
    <mergeCell ref="B226:C226"/>
    <mergeCell ref="B227:C227"/>
    <mergeCell ref="B228:C228"/>
    <mergeCell ref="B214:C214"/>
    <mergeCell ref="B215:C215"/>
    <mergeCell ref="B216:C216"/>
    <mergeCell ref="B217:C217"/>
    <mergeCell ref="B218:C218"/>
    <mergeCell ref="B219:C219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A263:B263"/>
    <mergeCell ref="G264:H264"/>
    <mergeCell ref="A269:E269"/>
    <mergeCell ref="B253:C253"/>
    <mergeCell ref="B254:C254"/>
    <mergeCell ref="B255:C255"/>
    <mergeCell ref="B257:E257"/>
    <mergeCell ref="A260:C260"/>
    <mergeCell ref="A261:C26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270"/>
  <sheetViews>
    <sheetView view="pageBreakPreview" topLeftCell="A3" zoomScaleNormal="100" zoomScaleSheetLayoutView="100" workbookViewId="0">
      <selection activeCell="L237" sqref="L237"/>
    </sheetView>
  </sheetViews>
  <sheetFormatPr defaultColWidth="9.140625" defaultRowHeight="15"/>
  <cols>
    <col min="1" max="1" width="6.7109375" style="42" customWidth="1"/>
    <col min="2" max="2" width="17.7109375" style="346" customWidth="1"/>
    <col min="3" max="3" width="19.140625" style="346" customWidth="1"/>
    <col min="4" max="5" width="14" style="346" customWidth="1"/>
    <col min="6" max="6" width="16.140625" style="346" customWidth="1"/>
    <col min="7" max="7" width="16.5703125" style="346" customWidth="1"/>
    <col min="8" max="8" width="16.140625" style="346" customWidth="1"/>
    <col min="9" max="9" width="15.42578125" style="346" customWidth="1"/>
    <col min="10" max="11" width="14" style="346" customWidth="1"/>
    <col min="12" max="12" width="17.7109375" style="42" customWidth="1"/>
    <col min="13" max="16384" width="9.140625" style="42"/>
  </cols>
  <sheetData>
    <row r="1" spans="1:11" hidden="1">
      <c r="I1" s="376"/>
      <c r="J1" s="714" t="s">
        <v>200</v>
      </c>
      <c r="K1" s="714"/>
    </row>
    <row r="2" spans="1:11" hidden="1">
      <c r="H2" s="715" t="s">
        <v>201</v>
      </c>
      <c r="I2" s="715"/>
      <c r="J2" s="715"/>
      <c r="K2" s="715"/>
    </row>
    <row r="3" spans="1:11" ht="15.75">
      <c r="A3" s="772" t="s">
        <v>448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</row>
    <row r="4" spans="1:11" ht="4.5" customHeight="1"/>
    <row r="5" spans="1:11" hidden="1"/>
    <row r="6" spans="1:11">
      <c r="A6" s="717" t="s">
        <v>449</v>
      </c>
      <c r="B6" s="717"/>
      <c r="C6" s="717"/>
      <c r="D6" s="717"/>
      <c r="E6" s="717"/>
      <c r="F6" s="717"/>
      <c r="G6" s="717"/>
      <c r="H6" s="717"/>
      <c r="I6" s="717"/>
      <c r="J6" s="717"/>
      <c r="K6" s="717"/>
    </row>
    <row r="7" spans="1:11" ht="6" customHeight="1"/>
    <row r="8" spans="1:11">
      <c r="A8" s="717" t="s">
        <v>202</v>
      </c>
      <c r="B8" s="717"/>
      <c r="C8" s="347">
        <v>1210821090</v>
      </c>
    </row>
    <row r="9" spans="1:11" ht="3" customHeight="1"/>
    <row r="10" spans="1:11">
      <c r="A10" s="717" t="s">
        <v>203</v>
      </c>
      <c r="B10" s="717"/>
      <c r="C10" s="717"/>
      <c r="D10" s="348" t="s">
        <v>296</v>
      </c>
    </row>
    <row r="11" spans="1:11" ht="6.75" customHeight="1">
      <c r="A11" s="349"/>
      <c r="B11" s="349"/>
      <c r="C11" s="349"/>
    </row>
    <row r="12" spans="1:11" hidden="1">
      <c r="A12" s="350" t="s">
        <v>204</v>
      </c>
      <c r="B12" s="351"/>
      <c r="C12" s="351"/>
      <c r="D12" s="351"/>
    </row>
    <row r="13" spans="1:11" hidden="1">
      <c r="A13" s="350" t="s">
        <v>205</v>
      </c>
      <c r="B13" s="351"/>
      <c r="C13" s="351"/>
      <c r="D13" s="351"/>
    </row>
    <row r="14" spans="1:11" hidden="1"/>
    <row r="15" spans="1:11" s="83" customFormat="1" ht="12" hidden="1">
      <c r="A15" s="719"/>
      <c r="B15" s="718" t="s">
        <v>206</v>
      </c>
      <c r="C15" s="718" t="s">
        <v>207</v>
      </c>
      <c r="D15" s="718" t="s">
        <v>208</v>
      </c>
      <c r="E15" s="718"/>
      <c r="F15" s="718"/>
      <c r="G15" s="718"/>
      <c r="H15" s="718" t="s">
        <v>209</v>
      </c>
      <c r="I15" s="718" t="s">
        <v>450</v>
      </c>
      <c r="J15" s="718" t="s">
        <v>304</v>
      </c>
      <c r="K15" s="718" t="s">
        <v>305</v>
      </c>
    </row>
    <row r="16" spans="1:11" s="83" customFormat="1" ht="12" hidden="1">
      <c r="A16" s="719"/>
      <c r="B16" s="718"/>
      <c r="C16" s="718"/>
      <c r="D16" s="719" t="s">
        <v>210</v>
      </c>
      <c r="E16" s="352" t="s">
        <v>29</v>
      </c>
      <c r="F16" s="352"/>
      <c r="G16" s="352"/>
      <c r="H16" s="718"/>
      <c r="I16" s="718"/>
      <c r="J16" s="718"/>
      <c r="K16" s="718"/>
    </row>
    <row r="17" spans="1:12" s="84" customFormat="1" ht="36" hidden="1">
      <c r="A17" s="719"/>
      <c r="B17" s="718"/>
      <c r="C17" s="718"/>
      <c r="D17" s="719"/>
      <c r="E17" s="353" t="s">
        <v>211</v>
      </c>
      <c r="F17" s="353" t="s">
        <v>212</v>
      </c>
      <c r="G17" s="353" t="s">
        <v>213</v>
      </c>
      <c r="H17" s="718"/>
      <c r="I17" s="718"/>
      <c r="J17" s="718"/>
      <c r="K17" s="718"/>
    </row>
    <row r="18" spans="1:12" s="355" customFormat="1" hidden="1">
      <c r="A18" s="354">
        <v>1</v>
      </c>
      <c r="B18" s="354">
        <v>2</v>
      </c>
      <c r="C18" s="354">
        <v>3</v>
      </c>
      <c r="D18" s="354">
        <v>4</v>
      </c>
      <c r="E18" s="354">
        <v>5</v>
      </c>
      <c r="F18" s="354">
        <v>6</v>
      </c>
      <c r="G18" s="354">
        <v>7</v>
      </c>
      <c r="H18" s="354">
        <v>8</v>
      </c>
      <c r="I18" s="354">
        <v>9</v>
      </c>
      <c r="J18" s="354">
        <v>10</v>
      </c>
      <c r="K18" s="354">
        <v>11</v>
      </c>
    </row>
    <row r="19" spans="1:12" s="355" customFormat="1" hidden="1">
      <c r="A19" s="354"/>
      <c r="B19" s="354" t="s">
        <v>451</v>
      </c>
      <c r="C19" s="354"/>
      <c r="D19" s="354"/>
      <c r="E19" s="354"/>
      <c r="F19" s="354"/>
      <c r="G19" s="354"/>
      <c r="H19" s="354"/>
      <c r="I19" s="354"/>
      <c r="J19" s="354"/>
      <c r="K19" s="354"/>
    </row>
    <row r="20" spans="1:12" ht="24.75" hidden="1">
      <c r="A20" s="344">
        <v>1</v>
      </c>
      <c r="B20" s="353" t="s">
        <v>301</v>
      </c>
      <c r="C20" s="345"/>
      <c r="D20" s="341">
        <f>E20+F20+G20</f>
        <v>0</v>
      </c>
      <c r="E20" s="341"/>
      <c r="F20" s="341"/>
      <c r="G20" s="341"/>
      <c r="H20" s="341"/>
      <c r="I20" s="341">
        <f t="shared" ref="I20:I26" si="0">ROUND((C20*D20+H20)*12,0)</f>
        <v>0</v>
      </c>
      <c r="J20" s="341"/>
      <c r="K20" s="341"/>
      <c r="L20" s="356"/>
    </row>
    <row r="21" spans="1:12" hidden="1">
      <c r="A21" s="344">
        <v>2</v>
      </c>
      <c r="B21" s="353" t="s">
        <v>302</v>
      </c>
      <c r="C21" s="345"/>
      <c r="D21" s="341">
        <f t="shared" ref="D21:D29" si="1">E21+F21+G21</f>
        <v>0</v>
      </c>
      <c r="E21" s="341"/>
      <c r="F21" s="341"/>
      <c r="G21" s="341"/>
      <c r="H21" s="341"/>
      <c r="I21" s="341">
        <f t="shared" si="0"/>
        <v>0</v>
      </c>
      <c r="J21" s="341"/>
      <c r="K21" s="341"/>
      <c r="L21" s="356"/>
    </row>
    <row r="22" spans="1:12" hidden="1">
      <c r="A22" s="344">
        <v>3</v>
      </c>
      <c r="B22" s="353" t="s">
        <v>303</v>
      </c>
      <c r="C22" s="345"/>
      <c r="D22" s="341">
        <f t="shared" si="1"/>
        <v>0</v>
      </c>
      <c r="E22" s="341"/>
      <c r="F22" s="341"/>
      <c r="G22" s="341"/>
      <c r="H22" s="341"/>
      <c r="I22" s="341">
        <f t="shared" si="0"/>
        <v>0</v>
      </c>
      <c r="J22" s="341"/>
      <c r="K22" s="341"/>
      <c r="L22" s="356"/>
    </row>
    <row r="23" spans="1:12" s="355" customFormat="1" hidden="1">
      <c r="A23" s="354"/>
      <c r="B23" s="354" t="s">
        <v>451</v>
      </c>
      <c r="C23" s="354"/>
      <c r="D23" s="354"/>
      <c r="E23" s="354"/>
      <c r="F23" s="354"/>
      <c r="G23" s="354"/>
      <c r="H23" s="354"/>
      <c r="I23" s="341">
        <f t="shared" si="0"/>
        <v>0</v>
      </c>
      <c r="J23" s="341"/>
      <c r="K23" s="341"/>
    </row>
    <row r="24" spans="1:12" ht="24.75" hidden="1">
      <c r="A24" s="344">
        <v>1</v>
      </c>
      <c r="B24" s="353" t="s">
        <v>301</v>
      </c>
      <c r="C24" s="345"/>
      <c r="D24" s="341">
        <f>E24+F24+G24</f>
        <v>0</v>
      </c>
      <c r="E24" s="341"/>
      <c r="F24" s="341"/>
      <c r="G24" s="341"/>
      <c r="H24" s="341"/>
      <c r="I24" s="341">
        <f t="shared" si="0"/>
        <v>0</v>
      </c>
      <c r="J24" s="341"/>
      <c r="K24" s="341"/>
      <c r="L24" s="356"/>
    </row>
    <row r="25" spans="1:12" hidden="1">
      <c r="A25" s="344">
        <v>2</v>
      </c>
      <c r="B25" s="353" t="s">
        <v>302</v>
      </c>
      <c r="C25" s="345"/>
      <c r="D25" s="341">
        <f t="shared" ref="D25:D26" si="2">E25+F25+G25</f>
        <v>0</v>
      </c>
      <c r="E25" s="341"/>
      <c r="F25" s="341"/>
      <c r="G25" s="341"/>
      <c r="H25" s="341"/>
      <c r="I25" s="341">
        <f t="shared" si="0"/>
        <v>0</v>
      </c>
      <c r="J25" s="341"/>
      <c r="K25" s="341"/>
      <c r="L25" s="356"/>
    </row>
    <row r="26" spans="1:12" hidden="1">
      <c r="A26" s="344">
        <v>3</v>
      </c>
      <c r="B26" s="353" t="s">
        <v>303</v>
      </c>
      <c r="C26" s="345"/>
      <c r="D26" s="341">
        <f t="shared" si="2"/>
        <v>0</v>
      </c>
      <c r="E26" s="341"/>
      <c r="F26" s="341"/>
      <c r="G26" s="341"/>
      <c r="H26" s="341"/>
      <c r="I26" s="341">
        <f t="shared" si="0"/>
        <v>0</v>
      </c>
      <c r="J26" s="341"/>
      <c r="K26" s="341"/>
      <c r="L26" s="356"/>
    </row>
    <row r="27" spans="1:12" hidden="1">
      <c r="A27" s="344"/>
      <c r="B27" s="357"/>
      <c r="C27" s="345"/>
      <c r="D27" s="341">
        <f t="shared" si="1"/>
        <v>0</v>
      </c>
      <c r="E27" s="341"/>
      <c r="F27" s="341"/>
      <c r="G27" s="341"/>
      <c r="H27" s="341"/>
      <c r="I27" s="341">
        <f t="shared" ref="I27:I28" si="3">C27*D27+H27</f>
        <v>0</v>
      </c>
      <c r="J27" s="341"/>
      <c r="K27" s="341"/>
    </row>
    <row r="28" spans="1:12" hidden="1">
      <c r="A28" s="344"/>
      <c r="B28" s="357"/>
      <c r="C28" s="345"/>
      <c r="D28" s="341">
        <f t="shared" si="1"/>
        <v>0</v>
      </c>
      <c r="E28" s="341"/>
      <c r="F28" s="341"/>
      <c r="G28" s="341"/>
      <c r="H28" s="341"/>
      <c r="I28" s="341">
        <f t="shared" si="3"/>
        <v>0</v>
      </c>
      <c r="J28" s="341"/>
      <c r="K28" s="341"/>
    </row>
    <row r="29" spans="1:12" hidden="1">
      <c r="A29" s="344"/>
      <c r="B29" s="357"/>
      <c r="C29" s="345"/>
      <c r="D29" s="341">
        <f t="shared" si="1"/>
        <v>0</v>
      </c>
      <c r="E29" s="341"/>
      <c r="F29" s="341"/>
      <c r="G29" s="341"/>
      <c r="H29" s="341"/>
      <c r="I29" s="341"/>
      <c r="J29" s="341"/>
      <c r="K29" s="341"/>
    </row>
    <row r="30" spans="1:12" s="361" customFormat="1" hidden="1">
      <c r="A30" s="358" t="s">
        <v>214</v>
      </c>
      <c r="B30" s="359"/>
      <c r="C30" s="359"/>
      <c r="D30" s="360">
        <f>SUM(D20:D29)</f>
        <v>0</v>
      </c>
      <c r="E30" s="360">
        <f t="shared" ref="E30:H30" si="4">SUM(E20:E29)</f>
        <v>0</v>
      </c>
      <c r="F30" s="360">
        <f t="shared" si="4"/>
        <v>0</v>
      </c>
      <c r="G30" s="360">
        <f t="shared" si="4"/>
        <v>0</v>
      </c>
      <c r="H30" s="360">
        <f t="shared" si="4"/>
        <v>0</v>
      </c>
      <c r="I30" s="360">
        <f>SUM(I20:I29)</f>
        <v>0</v>
      </c>
      <c r="J30" s="360">
        <f t="shared" ref="J30:K30" si="5">SUM(J20:J29)</f>
        <v>0</v>
      </c>
      <c r="K30" s="360">
        <f t="shared" si="5"/>
        <v>0</v>
      </c>
      <c r="L30" s="360"/>
    </row>
    <row r="31" spans="1:12" hidden="1"/>
    <row r="32" spans="1:12" s="362" customFormat="1" ht="14.25" hidden="1">
      <c r="A32" s="362" t="s">
        <v>215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</row>
    <row r="33" spans="1:11" hidden="1"/>
    <row r="34" spans="1:11" s="83" customFormat="1" ht="36" hidden="1">
      <c r="A34" s="363" t="s">
        <v>216</v>
      </c>
      <c r="B34" s="353" t="s">
        <v>217</v>
      </c>
      <c r="C34" s="353" t="s">
        <v>218</v>
      </c>
      <c r="D34" s="353" t="s">
        <v>219</v>
      </c>
      <c r="E34" s="353" t="s">
        <v>220</v>
      </c>
      <c r="F34" s="353" t="s">
        <v>221</v>
      </c>
      <c r="G34" s="353" t="s">
        <v>221</v>
      </c>
      <c r="H34" s="353" t="s">
        <v>221</v>
      </c>
      <c r="I34" s="364"/>
      <c r="J34" s="364"/>
      <c r="K34" s="364"/>
    </row>
    <row r="35" spans="1:11" s="355" customFormat="1" hidden="1">
      <c r="A35" s="354">
        <v>1</v>
      </c>
      <c r="B35" s="354">
        <v>2</v>
      </c>
      <c r="C35" s="354">
        <v>3</v>
      </c>
      <c r="D35" s="354">
        <v>4</v>
      </c>
      <c r="E35" s="354">
        <v>5</v>
      </c>
      <c r="F35" s="354">
        <v>6</v>
      </c>
      <c r="G35" s="354">
        <v>7</v>
      </c>
      <c r="H35" s="354">
        <v>8</v>
      </c>
    </row>
    <row r="36" spans="1:11" hidden="1">
      <c r="A36" s="344"/>
      <c r="B36" s="345"/>
      <c r="C36" s="345"/>
      <c r="D36" s="345"/>
      <c r="E36" s="345"/>
      <c r="F36" s="345"/>
      <c r="G36" s="345"/>
      <c r="H36" s="345"/>
    </row>
    <row r="37" spans="1:11" hidden="1">
      <c r="A37" s="344"/>
      <c r="B37" s="345"/>
      <c r="C37" s="345"/>
      <c r="D37" s="345"/>
      <c r="E37" s="345"/>
      <c r="F37" s="345"/>
      <c r="G37" s="345"/>
      <c r="H37" s="345"/>
    </row>
    <row r="38" spans="1:11" hidden="1">
      <c r="A38" s="344"/>
      <c r="B38" s="345"/>
      <c r="C38" s="345"/>
      <c r="D38" s="345"/>
      <c r="E38" s="345"/>
      <c r="F38" s="345"/>
      <c r="G38" s="345"/>
      <c r="H38" s="345"/>
    </row>
    <row r="39" spans="1:11" hidden="1">
      <c r="A39" s="344"/>
      <c r="B39" s="345"/>
      <c r="C39" s="345"/>
      <c r="D39" s="345"/>
      <c r="E39" s="345"/>
      <c r="F39" s="345"/>
      <c r="G39" s="345"/>
      <c r="H39" s="345"/>
    </row>
    <row r="40" spans="1:11" hidden="1">
      <c r="A40" s="344"/>
      <c r="B40" s="345"/>
      <c r="C40" s="345"/>
      <c r="D40" s="345"/>
      <c r="E40" s="345"/>
      <c r="F40" s="345"/>
      <c r="G40" s="345"/>
      <c r="H40" s="345"/>
    </row>
    <row r="41" spans="1:11" hidden="1">
      <c r="A41" s="344"/>
      <c r="B41" s="345"/>
      <c r="C41" s="345"/>
      <c r="D41" s="345"/>
      <c r="E41" s="345"/>
      <c r="F41" s="345"/>
      <c r="G41" s="345"/>
      <c r="H41" s="345"/>
    </row>
    <row r="42" spans="1:11" hidden="1">
      <c r="A42" s="344"/>
      <c r="B42" s="345"/>
      <c r="C42" s="345"/>
      <c r="D42" s="345"/>
      <c r="E42" s="345"/>
      <c r="F42" s="345"/>
      <c r="G42" s="345"/>
      <c r="H42" s="345"/>
    </row>
    <row r="43" spans="1:11" hidden="1"/>
    <row r="44" spans="1:11" hidden="1">
      <c r="A44" s="720" t="s">
        <v>222</v>
      </c>
      <c r="B44" s="720"/>
      <c r="C44" s="720"/>
      <c r="D44" s="720"/>
      <c r="E44" s="720"/>
      <c r="F44" s="720"/>
      <c r="G44" s="720"/>
      <c r="H44" s="720"/>
    </row>
    <row r="45" spans="1:11" hidden="1"/>
    <row r="46" spans="1:11" ht="48.75" hidden="1">
      <c r="A46" s="363" t="s">
        <v>216</v>
      </c>
      <c r="B46" s="712" t="s">
        <v>223</v>
      </c>
      <c r="C46" s="721"/>
      <c r="D46" s="713"/>
      <c r="E46" s="353" t="s">
        <v>224</v>
      </c>
      <c r="F46" s="353" t="s">
        <v>453</v>
      </c>
      <c r="G46" s="353" t="s">
        <v>297</v>
      </c>
      <c r="H46" s="353" t="s">
        <v>298</v>
      </c>
    </row>
    <row r="47" spans="1:11" hidden="1">
      <c r="A47" s="354">
        <v>1</v>
      </c>
      <c r="B47" s="696">
        <v>2</v>
      </c>
      <c r="C47" s="722"/>
      <c r="D47" s="697"/>
      <c r="E47" s="354">
        <v>3</v>
      </c>
      <c r="F47" s="354">
        <v>4</v>
      </c>
      <c r="G47" s="354">
        <v>5</v>
      </c>
      <c r="H47" s="354">
        <v>6</v>
      </c>
    </row>
    <row r="48" spans="1:11" hidden="1">
      <c r="A48" s="344">
        <v>1</v>
      </c>
      <c r="B48" s="723" t="s">
        <v>225</v>
      </c>
      <c r="C48" s="724"/>
      <c r="D48" s="725"/>
      <c r="E48" s="341"/>
      <c r="F48" s="341">
        <f>F50</f>
        <v>0</v>
      </c>
      <c r="G48" s="341">
        <f t="shared" ref="G48:H48" si="6">G50</f>
        <v>0</v>
      </c>
      <c r="H48" s="341">
        <f t="shared" si="6"/>
        <v>0</v>
      </c>
    </row>
    <row r="49" spans="1:11" hidden="1">
      <c r="A49" s="344"/>
      <c r="B49" s="723" t="s">
        <v>29</v>
      </c>
      <c r="C49" s="724"/>
      <c r="D49" s="725"/>
      <c r="E49" s="341"/>
      <c r="F49" s="341"/>
      <c r="G49" s="341"/>
      <c r="H49" s="341"/>
    </row>
    <row r="50" spans="1:11" hidden="1">
      <c r="A50" s="365"/>
      <c r="B50" s="723" t="s">
        <v>226</v>
      </c>
      <c r="C50" s="724"/>
      <c r="D50" s="725"/>
      <c r="E50" s="341">
        <f>I22</f>
        <v>0</v>
      </c>
      <c r="F50" s="341">
        <f>ROUND(E50*0.22,0)</f>
        <v>0</v>
      </c>
      <c r="G50" s="341">
        <f>ROUND(J30*0.22,0)</f>
        <v>0</v>
      </c>
      <c r="H50" s="341">
        <f>ROUND(K30*0.22,0)</f>
        <v>0</v>
      </c>
    </row>
    <row r="51" spans="1:11" hidden="1">
      <c r="A51" s="344">
        <v>2</v>
      </c>
      <c r="B51" s="723" t="s">
        <v>227</v>
      </c>
      <c r="C51" s="724"/>
      <c r="D51" s="725"/>
      <c r="E51" s="341"/>
      <c r="F51" s="341">
        <f>F52+F53</f>
        <v>0</v>
      </c>
      <c r="G51" s="341">
        <f t="shared" ref="G51:H51" si="7">G52+G53</f>
        <v>0</v>
      </c>
      <c r="H51" s="341">
        <f t="shared" si="7"/>
        <v>0</v>
      </c>
    </row>
    <row r="52" spans="1:11" hidden="1">
      <c r="A52" s="344"/>
      <c r="B52" s="723" t="s">
        <v>228</v>
      </c>
      <c r="C52" s="724"/>
      <c r="D52" s="725"/>
      <c r="E52" s="341">
        <f>E50</f>
        <v>0</v>
      </c>
      <c r="F52" s="341">
        <f>ROUND(E52*0.029,0)</f>
        <v>0</v>
      </c>
      <c r="G52" s="341">
        <f>ROUND(J30*0.029,0)</f>
        <v>0</v>
      </c>
      <c r="H52" s="341">
        <f>ROUND(K30*0.029,0)</f>
        <v>0</v>
      </c>
    </row>
    <row r="53" spans="1:11" hidden="1">
      <c r="A53" s="344"/>
      <c r="B53" s="723" t="s">
        <v>229</v>
      </c>
      <c r="C53" s="724"/>
      <c r="D53" s="725"/>
      <c r="E53" s="341">
        <f>E52</f>
        <v>0</v>
      </c>
      <c r="F53" s="341">
        <f>ROUND(E53*0.002,0)</f>
        <v>0</v>
      </c>
      <c r="G53" s="341">
        <f>ROUND(J30*0.002,0)</f>
        <v>0</v>
      </c>
      <c r="H53" s="341">
        <f>ROUND(K30*0.002,0)</f>
        <v>0</v>
      </c>
    </row>
    <row r="54" spans="1:11" hidden="1">
      <c r="A54" s="344">
        <v>3</v>
      </c>
      <c r="B54" s="723" t="s">
        <v>230</v>
      </c>
      <c r="C54" s="724"/>
      <c r="D54" s="725"/>
      <c r="E54" s="341">
        <f>E53</f>
        <v>0</v>
      </c>
      <c r="F54" s="341">
        <f>ROUND(E54*0.051,0)</f>
        <v>0</v>
      </c>
      <c r="G54" s="341">
        <f>ROUND(J30*0.051,0)</f>
        <v>0</v>
      </c>
      <c r="H54" s="341">
        <f>ROUND(K31*0.002,0)</f>
        <v>0</v>
      </c>
    </row>
    <row r="55" spans="1:11" s="361" customFormat="1" hidden="1">
      <c r="A55" s="358"/>
      <c r="B55" s="726" t="s">
        <v>214</v>
      </c>
      <c r="C55" s="726"/>
      <c r="D55" s="726"/>
      <c r="E55" s="360"/>
      <c r="F55" s="360">
        <f>F48+F51+F54</f>
        <v>0</v>
      </c>
      <c r="G55" s="360">
        <f t="shared" ref="G55:H55" si="8">G48+G51+G54</f>
        <v>0</v>
      </c>
      <c r="H55" s="360">
        <f t="shared" si="8"/>
        <v>0</v>
      </c>
      <c r="I55" s="366"/>
      <c r="J55" s="366"/>
      <c r="K55" s="366"/>
    </row>
    <row r="56" spans="1:11" hidden="1"/>
    <row r="57" spans="1:11" s="362" customFormat="1" ht="14.25" hidden="1">
      <c r="A57" s="362" t="s">
        <v>231</v>
      </c>
      <c r="B57" s="351"/>
      <c r="C57" s="351"/>
      <c r="D57" s="351"/>
      <c r="E57" s="351"/>
      <c r="F57" s="351"/>
      <c r="G57" s="351"/>
      <c r="H57" s="351"/>
      <c r="I57" s="351"/>
      <c r="J57" s="351"/>
      <c r="K57" s="351"/>
    </row>
    <row r="58" spans="1:11" hidden="1"/>
    <row r="59" spans="1:11" ht="24.75" hidden="1">
      <c r="A59" s="363" t="s">
        <v>216</v>
      </c>
      <c r="B59" s="712" t="s">
        <v>0</v>
      </c>
      <c r="C59" s="713"/>
      <c r="D59" s="353" t="s">
        <v>232</v>
      </c>
      <c r="E59" s="353" t="s">
        <v>233</v>
      </c>
      <c r="F59" s="353" t="s">
        <v>454</v>
      </c>
      <c r="G59" s="353" t="s">
        <v>299</v>
      </c>
      <c r="H59" s="353" t="s">
        <v>300</v>
      </c>
    </row>
    <row r="60" spans="1:11" hidden="1">
      <c r="A60" s="354">
        <v>1</v>
      </c>
      <c r="B60" s="696">
        <v>2</v>
      </c>
      <c r="C60" s="697"/>
      <c r="D60" s="354">
        <v>3</v>
      </c>
      <c r="E60" s="354">
        <v>4</v>
      </c>
      <c r="F60" s="354">
        <v>5</v>
      </c>
      <c r="G60" s="354">
        <v>6</v>
      </c>
      <c r="H60" s="354">
        <v>7</v>
      </c>
    </row>
    <row r="61" spans="1:11" hidden="1">
      <c r="A61" s="344">
        <v>1</v>
      </c>
      <c r="B61" s="696"/>
      <c r="C61" s="697"/>
      <c r="D61" s="345"/>
      <c r="E61" s="345"/>
      <c r="F61" s="341">
        <f>D61*E61</f>
        <v>0</v>
      </c>
      <c r="G61" s="341">
        <f>F61</f>
        <v>0</v>
      </c>
      <c r="H61" s="341">
        <f>G61</f>
        <v>0</v>
      </c>
    </row>
    <row r="62" spans="1:11" hidden="1">
      <c r="A62" s="344">
        <v>2</v>
      </c>
      <c r="B62" s="696"/>
      <c r="C62" s="697"/>
      <c r="D62" s="345"/>
      <c r="E62" s="345"/>
      <c r="F62" s="341">
        <f t="shared" ref="F62:F66" si="9">D62*E62</f>
        <v>0</v>
      </c>
      <c r="G62" s="341">
        <f t="shared" ref="G62:H66" si="10">F62</f>
        <v>0</v>
      </c>
      <c r="H62" s="341">
        <f t="shared" si="10"/>
        <v>0</v>
      </c>
    </row>
    <row r="63" spans="1:11" hidden="1">
      <c r="A63" s="344"/>
      <c r="B63" s="696"/>
      <c r="C63" s="697"/>
      <c r="D63" s="345"/>
      <c r="E63" s="345"/>
      <c r="F63" s="341">
        <f t="shared" si="9"/>
        <v>0</v>
      </c>
      <c r="G63" s="341">
        <f t="shared" si="10"/>
        <v>0</v>
      </c>
      <c r="H63" s="341">
        <f t="shared" si="10"/>
        <v>0</v>
      </c>
    </row>
    <row r="64" spans="1:11" hidden="1">
      <c r="A64" s="344"/>
      <c r="B64" s="696"/>
      <c r="C64" s="697"/>
      <c r="D64" s="345"/>
      <c r="E64" s="345"/>
      <c r="F64" s="341">
        <f t="shared" si="9"/>
        <v>0</v>
      </c>
      <c r="G64" s="341">
        <f t="shared" si="10"/>
        <v>0</v>
      </c>
      <c r="H64" s="341">
        <f t="shared" si="10"/>
        <v>0</v>
      </c>
    </row>
    <row r="65" spans="1:11" hidden="1">
      <c r="A65" s="344"/>
      <c r="B65" s="696"/>
      <c r="C65" s="697"/>
      <c r="D65" s="345"/>
      <c r="E65" s="345"/>
      <c r="F65" s="341">
        <f t="shared" si="9"/>
        <v>0</v>
      </c>
      <c r="G65" s="341">
        <f t="shared" si="10"/>
        <v>0</v>
      </c>
      <c r="H65" s="341">
        <f t="shared" si="10"/>
        <v>0</v>
      </c>
    </row>
    <row r="66" spans="1:11" hidden="1">
      <c r="A66" s="344"/>
      <c r="B66" s="696"/>
      <c r="C66" s="697"/>
      <c r="D66" s="345"/>
      <c r="E66" s="345"/>
      <c r="F66" s="341">
        <f t="shared" si="9"/>
        <v>0</v>
      </c>
      <c r="G66" s="341">
        <f t="shared" si="10"/>
        <v>0</v>
      </c>
      <c r="H66" s="341">
        <f t="shared" si="10"/>
        <v>0</v>
      </c>
    </row>
    <row r="67" spans="1:11" s="361" customFormat="1" hidden="1">
      <c r="A67" s="358"/>
      <c r="B67" s="702" t="s">
        <v>214</v>
      </c>
      <c r="C67" s="703"/>
      <c r="D67" s="359"/>
      <c r="E67" s="359"/>
      <c r="F67" s="360">
        <f>SUM(F61:F66)</f>
        <v>0</v>
      </c>
      <c r="G67" s="360">
        <f t="shared" ref="G67:H67" si="11">SUM(G61:G66)</f>
        <v>0</v>
      </c>
      <c r="H67" s="360">
        <f t="shared" si="11"/>
        <v>0</v>
      </c>
      <c r="I67" s="366"/>
      <c r="J67" s="366"/>
      <c r="K67" s="366"/>
    </row>
    <row r="68" spans="1:11" hidden="1"/>
    <row r="69" spans="1:11" s="362" customFormat="1" ht="14.25" hidden="1">
      <c r="A69" s="362" t="s">
        <v>234</v>
      </c>
      <c r="B69" s="351"/>
      <c r="C69" s="351"/>
      <c r="D69" s="351"/>
      <c r="E69" s="351"/>
      <c r="F69" s="351"/>
      <c r="G69" s="351"/>
      <c r="H69" s="351"/>
      <c r="I69" s="351"/>
      <c r="J69" s="351"/>
      <c r="K69" s="351"/>
    </row>
    <row r="70" spans="1:11" hidden="1"/>
    <row r="71" spans="1:11" ht="60.75" hidden="1">
      <c r="A71" s="363" t="s">
        <v>216</v>
      </c>
      <c r="B71" s="712" t="s">
        <v>235</v>
      </c>
      <c r="C71" s="713"/>
      <c r="D71" s="353" t="s">
        <v>236</v>
      </c>
      <c r="E71" s="353" t="s">
        <v>237</v>
      </c>
      <c r="F71" s="353" t="s">
        <v>455</v>
      </c>
      <c r="G71" s="353" t="s">
        <v>456</v>
      </c>
      <c r="H71" s="353" t="s">
        <v>457</v>
      </c>
    </row>
    <row r="72" spans="1:11" hidden="1">
      <c r="A72" s="354">
        <v>1</v>
      </c>
      <c r="B72" s="696">
        <v>2</v>
      </c>
      <c r="C72" s="697"/>
      <c r="D72" s="354">
        <v>3</v>
      </c>
      <c r="E72" s="354">
        <v>4</v>
      </c>
      <c r="F72" s="354">
        <v>5</v>
      </c>
      <c r="G72" s="354">
        <v>6</v>
      </c>
      <c r="H72" s="354">
        <v>7</v>
      </c>
    </row>
    <row r="73" spans="1:11" hidden="1">
      <c r="A73" s="344">
        <v>1</v>
      </c>
      <c r="B73" s="698"/>
      <c r="C73" s="699"/>
      <c r="D73" s="345"/>
      <c r="E73" s="367"/>
      <c r="F73" s="341">
        <f>ROUND(D73*E73,0)</f>
        <v>0</v>
      </c>
      <c r="G73" s="341">
        <f>F73</f>
        <v>0</v>
      </c>
      <c r="H73" s="341">
        <f>G73</f>
        <v>0</v>
      </c>
    </row>
    <row r="74" spans="1:11" hidden="1">
      <c r="A74" s="344">
        <v>2</v>
      </c>
      <c r="B74" s="698"/>
      <c r="C74" s="699"/>
      <c r="D74" s="345"/>
      <c r="E74" s="367"/>
      <c r="F74" s="341">
        <f>ROUND(D74*E74,0)</f>
        <v>0</v>
      </c>
      <c r="G74" s="341">
        <f>F74</f>
        <v>0</v>
      </c>
      <c r="H74" s="341">
        <f>G74</f>
        <v>0</v>
      </c>
    </row>
    <row r="75" spans="1:11" hidden="1">
      <c r="A75" s="344"/>
      <c r="B75" s="696"/>
      <c r="C75" s="697"/>
      <c r="D75" s="345"/>
      <c r="E75" s="345"/>
      <c r="F75" s="341"/>
      <c r="G75" s="341"/>
      <c r="H75" s="341"/>
    </row>
    <row r="76" spans="1:11" hidden="1">
      <c r="A76" s="344"/>
      <c r="B76" s="696"/>
      <c r="C76" s="697"/>
      <c r="D76" s="345"/>
      <c r="E76" s="345"/>
      <c r="F76" s="341"/>
      <c r="G76" s="341"/>
      <c r="H76" s="341"/>
    </row>
    <row r="77" spans="1:11" hidden="1">
      <c r="A77" s="344"/>
      <c r="B77" s="696"/>
      <c r="C77" s="697"/>
      <c r="D77" s="345"/>
      <c r="E77" s="345"/>
      <c r="F77" s="341"/>
      <c r="G77" s="341"/>
      <c r="H77" s="341"/>
    </row>
    <row r="78" spans="1:11" hidden="1">
      <c r="A78" s="344"/>
      <c r="B78" s="696"/>
      <c r="C78" s="697"/>
      <c r="D78" s="345"/>
      <c r="E78" s="345"/>
      <c r="F78" s="341"/>
      <c r="G78" s="341"/>
      <c r="H78" s="341"/>
    </row>
    <row r="79" spans="1:11" s="361" customFormat="1" hidden="1">
      <c r="A79" s="358"/>
      <c r="B79" s="702" t="s">
        <v>214</v>
      </c>
      <c r="C79" s="703"/>
      <c r="D79" s="359"/>
      <c r="E79" s="359"/>
      <c r="F79" s="360">
        <f>SUM(F73:F78)</f>
        <v>0</v>
      </c>
      <c r="G79" s="360">
        <f t="shared" ref="G79:H79" si="12">SUM(G73:G78)</f>
        <v>0</v>
      </c>
      <c r="H79" s="360">
        <f t="shared" si="12"/>
        <v>0</v>
      </c>
      <c r="I79" s="366"/>
      <c r="J79" s="366"/>
      <c r="K79" s="366"/>
    </row>
    <row r="80" spans="1:11" hidden="1"/>
    <row r="81" spans="1:11" hidden="1">
      <c r="A81" s="728" t="s">
        <v>238</v>
      </c>
      <c r="B81" s="728"/>
      <c r="C81" s="728"/>
      <c r="D81" s="728"/>
      <c r="E81" s="728"/>
      <c r="F81" s="728"/>
      <c r="G81" s="728"/>
      <c r="H81" s="728"/>
    </row>
    <row r="82" spans="1:11" ht="36.75" hidden="1">
      <c r="A82" s="363" t="s">
        <v>216</v>
      </c>
      <c r="B82" s="712" t="s">
        <v>0</v>
      </c>
      <c r="C82" s="713"/>
      <c r="D82" s="353" t="s">
        <v>239</v>
      </c>
      <c r="E82" s="353" t="s">
        <v>233</v>
      </c>
      <c r="F82" s="353" t="s">
        <v>240</v>
      </c>
      <c r="G82" s="353" t="s">
        <v>240</v>
      </c>
      <c r="H82" s="353" t="s">
        <v>240</v>
      </c>
    </row>
    <row r="83" spans="1:11" hidden="1">
      <c r="A83" s="354">
        <v>1</v>
      </c>
      <c r="B83" s="696">
        <v>2</v>
      </c>
      <c r="C83" s="697"/>
      <c r="D83" s="354">
        <v>3</v>
      </c>
      <c r="E83" s="354">
        <v>4</v>
      </c>
      <c r="F83" s="354">
        <v>5</v>
      </c>
      <c r="G83" s="354">
        <v>6</v>
      </c>
      <c r="H83" s="354">
        <v>7</v>
      </c>
    </row>
    <row r="84" spans="1:11" hidden="1">
      <c r="A84" s="344"/>
      <c r="B84" s="696"/>
      <c r="C84" s="697"/>
      <c r="D84" s="345"/>
      <c r="E84" s="345"/>
      <c r="F84" s="345"/>
      <c r="G84" s="345"/>
      <c r="H84" s="345"/>
    </row>
    <row r="85" spans="1:11" hidden="1">
      <c r="A85" s="344"/>
      <c r="B85" s="696"/>
      <c r="C85" s="697"/>
      <c r="D85" s="345"/>
      <c r="E85" s="345"/>
      <c r="F85" s="345"/>
      <c r="G85" s="345"/>
      <c r="H85" s="345"/>
    </row>
    <row r="86" spans="1:11" hidden="1">
      <c r="A86" s="344"/>
      <c r="B86" s="696"/>
      <c r="C86" s="697"/>
      <c r="D86" s="345"/>
      <c r="E86" s="345"/>
      <c r="F86" s="345"/>
      <c r="G86" s="345"/>
      <c r="H86" s="345"/>
    </row>
    <row r="87" spans="1:11" hidden="1">
      <c r="A87" s="344"/>
      <c r="B87" s="696"/>
      <c r="C87" s="697"/>
      <c r="D87" s="345"/>
      <c r="E87" s="345"/>
      <c r="F87" s="345"/>
      <c r="G87" s="345"/>
      <c r="H87" s="345"/>
    </row>
    <row r="88" spans="1:11" hidden="1">
      <c r="A88" s="344"/>
      <c r="B88" s="696"/>
      <c r="C88" s="697"/>
      <c r="D88" s="345"/>
      <c r="E88" s="345"/>
      <c r="F88" s="345"/>
      <c r="G88" s="345"/>
      <c r="H88" s="345"/>
    </row>
    <row r="89" spans="1:11" hidden="1">
      <c r="A89" s="344"/>
      <c r="B89" s="696"/>
      <c r="C89" s="697"/>
      <c r="D89" s="345"/>
      <c r="E89" s="345"/>
      <c r="F89" s="345"/>
      <c r="G89" s="345"/>
      <c r="H89" s="345"/>
    </row>
    <row r="90" spans="1:11" hidden="1">
      <c r="A90" s="344"/>
      <c r="B90" s="696" t="s">
        <v>214</v>
      </c>
      <c r="C90" s="697"/>
      <c r="D90" s="345"/>
      <c r="E90" s="345"/>
      <c r="F90" s="345"/>
      <c r="G90" s="345"/>
      <c r="H90" s="345"/>
    </row>
    <row r="91" spans="1:11" hidden="1"/>
    <row r="92" spans="1:11" s="362" customFormat="1" ht="14.25" hidden="1">
      <c r="A92" s="362" t="s">
        <v>241</v>
      </c>
      <c r="B92" s="351"/>
      <c r="C92" s="351"/>
      <c r="D92" s="351"/>
      <c r="E92" s="351"/>
      <c r="F92" s="351"/>
      <c r="G92" s="351"/>
      <c r="H92" s="351"/>
      <c r="I92" s="351"/>
      <c r="J92" s="351"/>
      <c r="K92" s="351"/>
    </row>
    <row r="93" spans="1:11" s="362" customFormat="1" ht="14.25" hidden="1">
      <c r="A93" s="362" t="s">
        <v>242</v>
      </c>
      <c r="B93" s="351"/>
      <c r="C93" s="351"/>
      <c r="D93" s="351"/>
      <c r="E93" s="351"/>
      <c r="F93" s="351"/>
      <c r="G93" s="351"/>
      <c r="H93" s="351"/>
      <c r="I93" s="351"/>
      <c r="J93" s="351"/>
      <c r="K93" s="351"/>
    </row>
    <row r="94" spans="1:11" hidden="1"/>
    <row r="95" spans="1:11" ht="24.75" hidden="1">
      <c r="A95" s="363" t="s">
        <v>216</v>
      </c>
      <c r="B95" s="712" t="s">
        <v>243</v>
      </c>
      <c r="C95" s="713"/>
      <c r="D95" s="353" t="s">
        <v>243</v>
      </c>
      <c r="E95" s="353" t="s">
        <v>244</v>
      </c>
      <c r="F95" s="353" t="s">
        <v>245</v>
      </c>
      <c r="G95" s="353" t="s">
        <v>454</v>
      </c>
      <c r="H95" s="353" t="s">
        <v>299</v>
      </c>
      <c r="I95" s="353" t="s">
        <v>300</v>
      </c>
    </row>
    <row r="96" spans="1:11" hidden="1">
      <c r="A96" s="354">
        <v>1</v>
      </c>
      <c r="B96" s="696">
        <v>2</v>
      </c>
      <c r="C96" s="697"/>
      <c r="D96" s="354">
        <v>3</v>
      </c>
      <c r="E96" s="354">
        <v>4</v>
      </c>
      <c r="F96" s="354">
        <v>5</v>
      </c>
      <c r="G96" s="354">
        <v>6</v>
      </c>
      <c r="H96" s="354">
        <v>7</v>
      </c>
      <c r="I96" s="354">
        <v>8</v>
      </c>
    </row>
    <row r="97" spans="1:11" hidden="1">
      <c r="A97" s="344"/>
      <c r="B97" s="698"/>
      <c r="C97" s="699"/>
      <c r="D97" s="345"/>
      <c r="E97" s="345"/>
      <c r="F97" s="345"/>
      <c r="G97" s="341"/>
      <c r="H97" s="341"/>
      <c r="I97" s="341"/>
    </row>
    <row r="98" spans="1:11" hidden="1">
      <c r="A98" s="344"/>
      <c r="B98" s="698"/>
      <c r="C98" s="699"/>
      <c r="D98" s="345"/>
      <c r="E98" s="345"/>
      <c r="F98" s="345"/>
      <c r="G98" s="341">
        <f>D98*E98*F98</f>
        <v>0</v>
      </c>
      <c r="H98" s="341">
        <f>G98</f>
        <v>0</v>
      </c>
      <c r="I98" s="341">
        <f>H98</f>
        <v>0</v>
      </c>
    </row>
    <row r="99" spans="1:11" hidden="1">
      <c r="A99" s="344"/>
      <c r="B99" s="368"/>
      <c r="C99" s="369"/>
      <c r="D99" s="345"/>
      <c r="E99" s="345"/>
      <c r="F99" s="345"/>
      <c r="G99" s="341">
        <f>D99*E99*F99</f>
        <v>0</v>
      </c>
      <c r="H99" s="341">
        <f>G99</f>
        <v>0</v>
      </c>
      <c r="I99" s="341">
        <f>H99</f>
        <v>0</v>
      </c>
    </row>
    <row r="100" spans="1:11" hidden="1">
      <c r="A100" s="344"/>
      <c r="B100" s="368"/>
      <c r="C100" s="369"/>
      <c r="D100" s="345"/>
      <c r="E100" s="345"/>
      <c r="F100" s="345"/>
      <c r="G100" s="341">
        <f t="shared" ref="G100" si="13">D100*E100*F100</f>
        <v>0</v>
      </c>
      <c r="H100" s="341">
        <f t="shared" ref="H100" si="14">G100</f>
        <v>0</v>
      </c>
      <c r="I100" s="341">
        <f>H100</f>
        <v>0</v>
      </c>
    </row>
    <row r="101" spans="1:11" hidden="1">
      <c r="A101" s="344"/>
      <c r="B101" s="696"/>
      <c r="C101" s="697"/>
      <c r="D101" s="345"/>
      <c r="E101" s="345"/>
      <c r="F101" s="345"/>
      <c r="G101" s="341"/>
      <c r="H101" s="341"/>
      <c r="I101" s="341"/>
    </row>
    <row r="102" spans="1:11" hidden="1">
      <c r="A102" s="344"/>
      <c r="B102" s="696"/>
      <c r="C102" s="697"/>
      <c r="D102" s="345"/>
      <c r="E102" s="345"/>
      <c r="F102" s="345"/>
      <c r="G102" s="341"/>
      <c r="H102" s="341"/>
      <c r="I102" s="341"/>
    </row>
    <row r="103" spans="1:11" s="361" customFormat="1" hidden="1">
      <c r="A103" s="358"/>
      <c r="B103" s="702" t="s">
        <v>214</v>
      </c>
      <c r="C103" s="703"/>
      <c r="D103" s="359"/>
      <c r="E103" s="359"/>
      <c r="F103" s="359"/>
      <c r="G103" s="360">
        <f>ROUND(SUM(G97:G102),0)</f>
        <v>0</v>
      </c>
      <c r="H103" s="360">
        <f t="shared" ref="H103:I103" si="15">SUM(H97:H102)</f>
        <v>0</v>
      </c>
      <c r="I103" s="360">
        <f t="shared" si="15"/>
        <v>0</v>
      </c>
      <c r="J103" s="366"/>
      <c r="K103" s="366"/>
    </row>
    <row r="104" spans="1:11" s="362" customFormat="1" ht="14.25" hidden="1">
      <c r="A104" s="362" t="s">
        <v>246</v>
      </c>
      <c r="B104" s="351"/>
      <c r="C104" s="351"/>
      <c r="D104" s="351"/>
      <c r="E104" s="351"/>
      <c r="F104" s="351"/>
      <c r="G104" s="351"/>
      <c r="H104" s="351"/>
      <c r="I104" s="351"/>
      <c r="J104" s="351"/>
      <c r="K104" s="351"/>
    </row>
    <row r="105" spans="1:11" hidden="1"/>
    <row r="106" spans="1:11" ht="36.75" hidden="1">
      <c r="A106" s="363" t="s">
        <v>216</v>
      </c>
      <c r="B106" s="712" t="s">
        <v>235</v>
      </c>
      <c r="C106" s="713"/>
      <c r="D106" s="353" t="s">
        <v>247</v>
      </c>
      <c r="E106" s="353" t="s">
        <v>248</v>
      </c>
      <c r="F106" s="353" t="s">
        <v>454</v>
      </c>
      <c r="G106" s="353" t="s">
        <v>299</v>
      </c>
      <c r="H106" s="353" t="s">
        <v>300</v>
      </c>
    </row>
    <row r="107" spans="1:11" hidden="1">
      <c r="A107" s="354">
        <v>1</v>
      </c>
      <c r="B107" s="696">
        <v>2</v>
      </c>
      <c r="C107" s="697"/>
      <c r="D107" s="354">
        <v>3</v>
      </c>
      <c r="E107" s="354">
        <v>4</v>
      </c>
      <c r="F107" s="354">
        <v>5</v>
      </c>
      <c r="G107" s="354">
        <v>6</v>
      </c>
      <c r="H107" s="354">
        <v>7</v>
      </c>
    </row>
    <row r="108" spans="1:11" hidden="1">
      <c r="A108" s="344">
        <v>1</v>
      </c>
      <c r="B108" s="696" t="s">
        <v>458</v>
      </c>
      <c r="C108" s="697"/>
      <c r="D108" s="345"/>
      <c r="E108" s="345"/>
      <c r="F108" s="345">
        <f>D108*E108</f>
        <v>0</v>
      </c>
      <c r="G108" s="345"/>
      <c r="H108" s="345"/>
    </row>
    <row r="109" spans="1:11" hidden="1">
      <c r="A109" s="344"/>
      <c r="B109" s="696"/>
      <c r="C109" s="697"/>
      <c r="D109" s="345"/>
      <c r="E109" s="345"/>
      <c r="F109" s="345">
        <f t="shared" ref="F109:F113" si="16">D109*E109</f>
        <v>0</v>
      </c>
      <c r="G109" s="345"/>
      <c r="H109" s="345"/>
    </row>
    <row r="110" spans="1:11" hidden="1">
      <c r="A110" s="344"/>
      <c r="B110" s="696"/>
      <c r="C110" s="697"/>
      <c r="D110" s="345"/>
      <c r="E110" s="345"/>
      <c r="F110" s="345">
        <f t="shared" si="16"/>
        <v>0</v>
      </c>
      <c r="G110" s="345"/>
      <c r="H110" s="345"/>
    </row>
    <row r="111" spans="1:11" hidden="1">
      <c r="A111" s="344"/>
      <c r="B111" s="696"/>
      <c r="C111" s="697"/>
      <c r="D111" s="345"/>
      <c r="E111" s="345"/>
      <c r="F111" s="345">
        <f t="shared" si="16"/>
        <v>0</v>
      </c>
      <c r="G111" s="345"/>
      <c r="H111" s="345"/>
    </row>
    <row r="112" spans="1:11" hidden="1">
      <c r="A112" s="344"/>
      <c r="B112" s="696"/>
      <c r="C112" s="697"/>
      <c r="D112" s="345"/>
      <c r="E112" s="345"/>
      <c r="F112" s="345">
        <f t="shared" si="16"/>
        <v>0</v>
      </c>
      <c r="G112" s="345"/>
      <c r="H112" s="345"/>
    </row>
    <row r="113" spans="1:11" hidden="1">
      <c r="A113" s="344"/>
      <c r="B113" s="696"/>
      <c r="C113" s="697"/>
      <c r="D113" s="345"/>
      <c r="E113" s="345"/>
      <c r="F113" s="345">
        <f t="shared" si="16"/>
        <v>0</v>
      </c>
      <c r="G113" s="345"/>
      <c r="H113" s="345"/>
    </row>
    <row r="114" spans="1:11" s="361" customFormat="1" hidden="1">
      <c r="A114" s="358"/>
      <c r="B114" s="702" t="s">
        <v>214</v>
      </c>
      <c r="C114" s="703"/>
      <c r="D114" s="359"/>
      <c r="E114" s="359"/>
      <c r="F114" s="359">
        <f>SUM(F108:F113)</f>
        <v>0</v>
      </c>
      <c r="G114" s="359">
        <f t="shared" ref="G114:H114" si="17">SUM(G108:G113)</f>
        <v>0</v>
      </c>
      <c r="H114" s="359">
        <f t="shared" si="17"/>
        <v>0</v>
      </c>
      <c r="I114" s="366"/>
      <c r="J114" s="366"/>
      <c r="K114" s="366"/>
    </row>
    <row r="115" spans="1:11" s="362" customFormat="1" ht="14.25" hidden="1">
      <c r="A115" s="362" t="s">
        <v>249</v>
      </c>
      <c r="B115" s="351"/>
      <c r="C115" s="351"/>
      <c r="D115" s="351"/>
      <c r="E115" s="351"/>
      <c r="F115" s="351"/>
      <c r="G115" s="351"/>
      <c r="H115" s="351"/>
      <c r="I115" s="351"/>
      <c r="J115" s="351"/>
      <c r="K115" s="351"/>
    </row>
    <row r="116" spans="1:11" hidden="1"/>
    <row r="117" spans="1:11" ht="36.75" hidden="1">
      <c r="A117" s="363" t="s">
        <v>216</v>
      </c>
      <c r="B117" s="712" t="s">
        <v>0</v>
      </c>
      <c r="C117" s="713"/>
      <c r="D117" s="353" t="s">
        <v>250</v>
      </c>
      <c r="E117" s="353" t="s">
        <v>251</v>
      </c>
      <c r="F117" s="353" t="s">
        <v>252</v>
      </c>
      <c r="G117" s="353" t="s">
        <v>454</v>
      </c>
      <c r="H117" s="353" t="s">
        <v>299</v>
      </c>
      <c r="I117" s="353" t="s">
        <v>300</v>
      </c>
    </row>
    <row r="118" spans="1:11" hidden="1">
      <c r="A118" s="354">
        <v>1</v>
      </c>
      <c r="B118" s="696">
        <v>2</v>
      </c>
      <c r="C118" s="697"/>
      <c r="D118" s="354">
        <v>3</v>
      </c>
      <c r="E118" s="354">
        <v>4</v>
      </c>
      <c r="F118" s="354">
        <v>5</v>
      </c>
      <c r="G118" s="354">
        <v>6</v>
      </c>
      <c r="H118" s="354">
        <v>7</v>
      </c>
      <c r="I118" s="354">
        <v>8</v>
      </c>
    </row>
    <row r="119" spans="1:11" hidden="1">
      <c r="A119" s="344"/>
      <c r="B119" s="698"/>
      <c r="C119" s="699"/>
      <c r="D119" s="345"/>
      <c r="E119" s="345"/>
      <c r="F119" s="345"/>
      <c r="G119" s="341">
        <f>D119*E119*F119</f>
        <v>0</v>
      </c>
      <c r="H119" s="345"/>
      <c r="I119" s="345"/>
    </row>
    <row r="120" spans="1:11" hidden="1">
      <c r="A120" s="344"/>
      <c r="B120" s="696"/>
      <c r="C120" s="697"/>
      <c r="D120" s="345"/>
      <c r="E120" s="341"/>
      <c r="F120" s="345"/>
      <c r="G120" s="341">
        <f t="shared" ref="G120:G123" si="18">D120*E120*F120</f>
        <v>0</v>
      </c>
      <c r="H120" s="345"/>
      <c r="I120" s="345"/>
    </row>
    <row r="121" spans="1:11" hidden="1">
      <c r="A121" s="344"/>
      <c r="B121" s="698"/>
      <c r="C121" s="699"/>
      <c r="D121" s="345"/>
      <c r="E121" s="341"/>
      <c r="F121" s="345"/>
      <c r="G121" s="341">
        <f t="shared" si="18"/>
        <v>0</v>
      </c>
      <c r="H121" s="345"/>
      <c r="I121" s="345"/>
    </row>
    <row r="122" spans="1:11" hidden="1">
      <c r="A122" s="344"/>
      <c r="B122" s="696"/>
      <c r="C122" s="697"/>
      <c r="D122" s="345"/>
      <c r="E122" s="341"/>
      <c r="F122" s="345"/>
      <c r="G122" s="341">
        <f t="shared" si="18"/>
        <v>0</v>
      </c>
      <c r="H122" s="341">
        <f>G122</f>
        <v>0</v>
      </c>
      <c r="I122" s="341">
        <f t="shared" ref="H122:I137" si="19">H122</f>
        <v>0</v>
      </c>
    </row>
    <row r="123" spans="1:11" hidden="1">
      <c r="A123" s="344"/>
      <c r="B123" s="696"/>
      <c r="C123" s="697"/>
      <c r="D123" s="345"/>
      <c r="E123" s="341"/>
      <c r="F123" s="345"/>
      <c r="G123" s="341">
        <f t="shared" si="18"/>
        <v>0</v>
      </c>
      <c r="H123" s="341">
        <f>G123</f>
        <v>0</v>
      </c>
      <c r="I123" s="341">
        <f t="shared" si="19"/>
        <v>0</v>
      </c>
    </row>
    <row r="124" spans="1:11" hidden="1">
      <c r="A124" s="344"/>
      <c r="B124" s="698"/>
      <c r="C124" s="699"/>
      <c r="D124" s="345"/>
      <c r="E124" s="341"/>
      <c r="F124" s="345"/>
      <c r="G124" s="341">
        <f>D124*E124*F124</f>
        <v>0</v>
      </c>
      <c r="H124" s="341">
        <f t="shared" si="19"/>
        <v>0</v>
      </c>
      <c r="I124" s="341">
        <f t="shared" si="19"/>
        <v>0</v>
      </c>
    </row>
    <row r="125" spans="1:11" hidden="1">
      <c r="A125" s="344"/>
      <c r="B125" s="696"/>
      <c r="C125" s="697"/>
      <c r="D125" s="345"/>
      <c r="E125" s="341"/>
      <c r="F125" s="345"/>
      <c r="G125" s="341">
        <f t="shared" ref="G125:G137" si="20">D125*E125*F125</f>
        <v>0</v>
      </c>
      <c r="H125" s="341">
        <f t="shared" si="19"/>
        <v>0</v>
      </c>
      <c r="I125" s="341">
        <f t="shared" si="19"/>
        <v>0</v>
      </c>
    </row>
    <row r="126" spans="1:11" hidden="1">
      <c r="A126" s="344"/>
      <c r="B126" s="696"/>
      <c r="C126" s="697"/>
      <c r="D126" s="345"/>
      <c r="E126" s="341"/>
      <c r="F126" s="345"/>
      <c r="G126" s="341">
        <f t="shared" si="20"/>
        <v>0</v>
      </c>
      <c r="H126" s="341">
        <f t="shared" si="19"/>
        <v>0</v>
      </c>
      <c r="I126" s="341">
        <f t="shared" si="19"/>
        <v>0</v>
      </c>
    </row>
    <row r="127" spans="1:11" hidden="1">
      <c r="A127" s="344"/>
      <c r="B127" s="696"/>
      <c r="C127" s="697"/>
      <c r="D127" s="345"/>
      <c r="E127" s="341"/>
      <c r="F127" s="345"/>
      <c r="G127" s="341">
        <f t="shared" si="20"/>
        <v>0</v>
      </c>
      <c r="H127" s="341">
        <f t="shared" si="19"/>
        <v>0</v>
      </c>
      <c r="I127" s="341">
        <f t="shared" si="19"/>
        <v>0</v>
      </c>
    </row>
    <row r="128" spans="1:11" hidden="1">
      <c r="A128" s="344"/>
      <c r="B128" s="696"/>
      <c r="C128" s="697"/>
      <c r="D128" s="345"/>
      <c r="E128" s="341"/>
      <c r="F128" s="345"/>
      <c r="G128" s="341">
        <f t="shared" si="20"/>
        <v>0</v>
      </c>
      <c r="H128" s="341">
        <f t="shared" si="19"/>
        <v>0</v>
      </c>
      <c r="I128" s="341">
        <f t="shared" si="19"/>
        <v>0</v>
      </c>
    </row>
    <row r="129" spans="1:11" hidden="1">
      <c r="A129" s="344"/>
      <c r="B129" s="696"/>
      <c r="C129" s="697"/>
      <c r="D129" s="345"/>
      <c r="E129" s="341"/>
      <c r="F129" s="345"/>
      <c r="G129" s="341">
        <f t="shared" si="20"/>
        <v>0</v>
      </c>
      <c r="H129" s="341">
        <f t="shared" si="19"/>
        <v>0</v>
      </c>
      <c r="I129" s="341">
        <f t="shared" si="19"/>
        <v>0</v>
      </c>
    </row>
    <row r="130" spans="1:11" hidden="1">
      <c r="A130" s="344"/>
      <c r="B130" s="696"/>
      <c r="C130" s="697"/>
      <c r="D130" s="345"/>
      <c r="E130" s="341"/>
      <c r="F130" s="345"/>
      <c r="G130" s="341">
        <f t="shared" si="20"/>
        <v>0</v>
      </c>
      <c r="H130" s="341">
        <f t="shared" si="19"/>
        <v>0</v>
      </c>
      <c r="I130" s="341">
        <f t="shared" si="19"/>
        <v>0</v>
      </c>
    </row>
    <row r="131" spans="1:11" hidden="1">
      <c r="A131" s="344"/>
      <c r="B131" s="698"/>
      <c r="C131" s="699"/>
      <c r="D131" s="345"/>
      <c r="E131" s="341"/>
      <c r="F131" s="345"/>
      <c r="G131" s="341">
        <f t="shared" si="20"/>
        <v>0</v>
      </c>
      <c r="H131" s="341">
        <f t="shared" si="19"/>
        <v>0</v>
      </c>
      <c r="I131" s="341">
        <f t="shared" si="19"/>
        <v>0</v>
      </c>
    </row>
    <row r="132" spans="1:11" hidden="1">
      <c r="A132" s="344"/>
      <c r="B132" s="696"/>
      <c r="C132" s="697"/>
      <c r="D132" s="345"/>
      <c r="E132" s="341"/>
      <c r="F132" s="345"/>
      <c r="G132" s="341">
        <f t="shared" si="20"/>
        <v>0</v>
      </c>
      <c r="H132" s="341">
        <f t="shared" si="19"/>
        <v>0</v>
      </c>
      <c r="I132" s="341">
        <f t="shared" si="19"/>
        <v>0</v>
      </c>
    </row>
    <row r="133" spans="1:11" hidden="1">
      <c r="A133" s="344"/>
      <c r="B133" s="698"/>
      <c r="C133" s="699"/>
      <c r="D133" s="345"/>
      <c r="E133" s="341"/>
      <c r="F133" s="345"/>
      <c r="G133" s="341">
        <f t="shared" si="20"/>
        <v>0</v>
      </c>
      <c r="H133" s="341">
        <f t="shared" si="19"/>
        <v>0</v>
      </c>
      <c r="I133" s="341">
        <f t="shared" si="19"/>
        <v>0</v>
      </c>
    </row>
    <row r="134" spans="1:11" hidden="1">
      <c r="A134" s="344"/>
      <c r="B134" s="696"/>
      <c r="C134" s="697"/>
      <c r="D134" s="345"/>
      <c r="E134" s="341"/>
      <c r="F134" s="345"/>
      <c r="G134" s="341">
        <f t="shared" si="20"/>
        <v>0</v>
      </c>
      <c r="H134" s="341">
        <f t="shared" si="19"/>
        <v>0</v>
      </c>
      <c r="I134" s="341">
        <f t="shared" si="19"/>
        <v>0</v>
      </c>
    </row>
    <row r="135" spans="1:11" hidden="1">
      <c r="A135" s="344"/>
      <c r="B135" s="698"/>
      <c r="C135" s="699"/>
      <c r="D135" s="345"/>
      <c r="E135" s="341"/>
      <c r="F135" s="345"/>
      <c r="G135" s="341">
        <f t="shared" si="20"/>
        <v>0</v>
      </c>
      <c r="H135" s="341">
        <f t="shared" si="19"/>
        <v>0</v>
      </c>
      <c r="I135" s="341">
        <f t="shared" si="19"/>
        <v>0</v>
      </c>
    </row>
    <row r="136" spans="1:11" hidden="1">
      <c r="A136" s="344"/>
      <c r="B136" s="696"/>
      <c r="C136" s="697"/>
      <c r="D136" s="345"/>
      <c r="E136" s="341"/>
      <c r="F136" s="345"/>
      <c r="G136" s="341">
        <f t="shared" si="20"/>
        <v>0</v>
      </c>
      <c r="H136" s="341">
        <f t="shared" si="19"/>
        <v>0</v>
      </c>
      <c r="I136" s="341">
        <f t="shared" si="19"/>
        <v>0</v>
      </c>
    </row>
    <row r="137" spans="1:11" hidden="1">
      <c r="A137" s="344"/>
      <c r="B137" s="696"/>
      <c r="C137" s="697"/>
      <c r="D137" s="345"/>
      <c r="E137" s="345"/>
      <c r="F137" s="345"/>
      <c r="G137" s="341">
        <f t="shared" si="20"/>
        <v>0</v>
      </c>
      <c r="H137" s="341">
        <f t="shared" si="19"/>
        <v>0</v>
      </c>
      <c r="I137" s="341">
        <f t="shared" si="19"/>
        <v>0</v>
      </c>
    </row>
    <row r="138" spans="1:11" s="361" customFormat="1" hidden="1">
      <c r="A138" s="358"/>
      <c r="B138" s="702" t="s">
        <v>214</v>
      </c>
      <c r="C138" s="703"/>
      <c r="D138" s="359"/>
      <c r="E138" s="359"/>
      <c r="F138" s="359"/>
      <c r="G138" s="360">
        <f>SUM(G120:G137)</f>
        <v>0</v>
      </c>
      <c r="H138" s="360">
        <f t="shared" ref="H138:I138" si="21">SUM(H120:H137)</f>
        <v>0</v>
      </c>
      <c r="I138" s="360">
        <f t="shared" si="21"/>
        <v>0</v>
      </c>
      <c r="J138" s="366"/>
      <c r="K138" s="366"/>
    </row>
    <row r="139" spans="1:11" hidden="1"/>
    <row r="140" spans="1:11" s="362" customFormat="1" ht="14.25" hidden="1">
      <c r="A140" s="362" t="s">
        <v>253</v>
      </c>
      <c r="B140" s="351"/>
      <c r="C140" s="351"/>
      <c r="D140" s="351"/>
      <c r="E140" s="351"/>
      <c r="F140" s="351"/>
      <c r="G140" s="351"/>
      <c r="H140" s="351"/>
      <c r="I140" s="351"/>
      <c r="J140" s="351"/>
      <c r="K140" s="351"/>
    </row>
    <row r="141" spans="1:11" hidden="1"/>
    <row r="142" spans="1:11" ht="48.75" hidden="1">
      <c r="A142" s="363" t="s">
        <v>216</v>
      </c>
      <c r="B142" s="712" t="s">
        <v>0</v>
      </c>
      <c r="C142" s="713"/>
      <c r="D142" s="353" t="s">
        <v>254</v>
      </c>
      <c r="E142" s="353" t="s">
        <v>255</v>
      </c>
      <c r="F142" s="353" t="s">
        <v>256</v>
      </c>
      <c r="G142" s="353" t="s">
        <v>256</v>
      </c>
      <c r="H142" s="353" t="s">
        <v>256</v>
      </c>
    </row>
    <row r="143" spans="1:11" hidden="1">
      <c r="A143" s="354">
        <v>1</v>
      </c>
      <c r="B143" s="696">
        <v>2</v>
      </c>
      <c r="C143" s="697"/>
      <c r="D143" s="354">
        <v>3</v>
      </c>
      <c r="E143" s="354">
        <v>4</v>
      </c>
      <c r="F143" s="354">
        <v>5</v>
      </c>
      <c r="G143" s="354">
        <v>6</v>
      </c>
      <c r="H143" s="354">
        <v>7</v>
      </c>
    </row>
    <row r="144" spans="1:11" hidden="1">
      <c r="A144" s="344"/>
      <c r="B144" s="696"/>
      <c r="C144" s="697"/>
      <c r="D144" s="345"/>
      <c r="E144" s="345"/>
      <c r="F144" s="345"/>
      <c r="G144" s="345"/>
      <c r="H144" s="345"/>
    </row>
    <row r="145" spans="1:11" hidden="1">
      <c r="A145" s="344"/>
      <c r="B145" s="696"/>
      <c r="C145" s="697"/>
      <c r="D145" s="345"/>
      <c r="E145" s="345"/>
      <c r="F145" s="345"/>
      <c r="G145" s="345"/>
      <c r="H145" s="345"/>
    </row>
    <row r="146" spans="1:11" hidden="1">
      <c r="A146" s="344"/>
      <c r="B146" s="696"/>
      <c r="C146" s="697"/>
      <c r="D146" s="345"/>
      <c r="E146" s="345"/>
      <c r="F146" s="345"/>
      <c r="G146" s="345"/>
      <c r="H146" s="345"/>
    </row>
    <row r="147" spans="1:11" hidden="1">
      <c r="A147" s="344"/>
      <c r="B147" s="696"/>
      <c r="C147" s="697"/>
      <c r="D147" s="345"/>
      <c r="E147" s="345"/>
      <c r="F147" s="345"/>
      <c r="G147" s="345"/>
      <c r="H147" s="345"/>
    </row>
    <row r="148" spans="1:11" hidden="1">
      <c r="A148" s="344"/>
      <c r="B148" s="696"/>
      <c r="C148" s="697"/>
      <c r="D148" s="345"/>
      <c r="E148" s="345"/>
      <c r="F148" s="345"/>
      <c r="G148" s="345"/>
      <c r="H148" s="345"/>
    </row>
    <row r="149" spans="1:11" hidden="1">
      <c r="A149" s="344"/>
      <c r="B149" s="696"/>
      <c r="C149" s="697"/>
      <c r="D149" s="345"/>
      <c r="E149" s="345"/>
      <c r="F149" s="345"/>
      <c r="G149" s="345"/>
      <c r="H149" s="345"/>
    </row>
    <row r="150" spans="1:11" s="361" customFormat="1" hidden="1">
      <c r="A150" s="358"/>
      <c r="B150" s="702" t="s">
        <v>214</v>
      </c>
      <c r="C150" s="703"/>
      <c r="D150" s="359"/>
      <c r="E150" s="359"/>
      <c r="F150" s="359">
        <f>SUM(F144:F149)</f>
        <v>0</v>
      </c>
      <c r="G150" s="359">
        <f t="shared" ref="G150:H150" si="22">SUM(G144:G149)</f>
        <v>0</v>
      </c>
      <c r="H150" s="359">
        <f t="shared" si="22"/>
        <v>0</v>
      </c>
      <c r="I150" s="366"/>
      <c r="J150" s="366"/>
      <c r="K150" s="366"/>
    </row>
    <row r="151" spans="1:11" hidden="1"/>
    <row r="152" spans="1:11" s="362" customFormat="1" ht="14.25" hidden="1">
      <c r="A152" s="362" t="s">
        <v>257</v>
      </c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</row>
    <row r="153" spans="1:11" hidden="1"/>
    <row r="154" spans="1:11" ht="24.75" hidden="1">
      <c r="A154" s="363" t="s">
        <v>216</v>
      </c>
      <c r="B154" s="712" t="s">
        <v>0</v>
      </c>
      <c r="C154" s="713"/>
      <c r="D154" s="353" t="s">
        <v>258</v>
      </c>
      <c r="E154" s="353" t="s">
        <v>259</v>
      </c>
      <c r="F154" s="353" t="s">
        <v>454</v>
      </c>
      <c r="G154" s="353" t="s">
        <v>299</v>
      </c>
      <c r="H154" s="353" t="s">
        <v>300</v>
      </c>
    </row>
    <row r="155" spans="1:11" hidden="1">
      <c r="A155" s="354">
        <v>1</v>
      </c>
      <c r="B155" s="696">
        <v>2</v>
      </c>
      <c r="C155" s="697"/>
      <c r="D155" s="354">
        <v>3</v>
      </c>
      <c r="E155" s="354">
        <v>4</v>
      </c>
      <c r="F155" s="354">
        <v>5</v>
      </c>
      <c r="G155" s="354">
        <v>6</v>
      </c>
      <c r="H155" s="354">
        <v>7</v>
      </c>
    </row>
    <row r="156" spans="1:11" hidden="1">
      <c r="A156" s="344"/>
      <c r="B156" s="698"/>
      <c r="C156" s="699"/>
      <c r="D156" s="345"/>
      <c r="E156" s="341"/>
      <c r="F156" s="341">
        <f>E156*D156</f>
        <v>0</v>
      </c>
      <c r="G156" s="341">
        <f>F156</f>
        <v>0</v>
      </c>
      <c r="H156" s="341">
        <f>G156</f>
        <v>0</v>
      </c>
    </row>
    <row r="157" spans="1:11" hidden="1">
      <c r="A157" s="344"/>
      <c r="B157" s="696"/>
      <c r="C157" s="697"/>
      <c r="D157" s="345"/>
      <c r="E157" s="341"/>
      <c r="F157" s="341">
        <f t="shared" ref="F157:F187" si="23">E157*D157</f>
        <v>0</v>
      </c>
      <c r="G157" s="341">
        <f t="shared" ref="G157:H173" si="24">F157</f>
        <v>0</v>
      </c>
      <c r="H157" s="341">
        <f t="shared" si="24"/>
        <v>0</v>
      </c>
    </row>
    <row r="158" spans="1:11" hidden="1">
      <c r="A158" s="344"/>
      <c r="B158" s="698"/>
      <c r="C158" s="699"/>
      <c r="D158" s="345"/>
      <c r="E158" s="341"/>
      <c r="F158" s="341">
        <f t="shared" si="23"/>
        <v>0</v>
      </c>
      <c r="G158" s="341">
        <f t="shared" si="24"/>
        <v>0</v>
      </c>
      <c r="H158" s="341">
        <f t="shared" si="24"/>
        <v>0</v>
      </c>
    </row>
    <row r="159" spans="1:11" hidden="1">
      <c r="A159" s="344"/>
      <c r="B159" s="696"/>
      <c r="C159" s="697"/>
      <c r="D159" s="345"/>
      <c r="E159" s="341"/>
      <c r="F159" s="341">
        <f t="shared" si="23"/>
        <v>0</v>
      </c>
      <c r="G159" s="341">
        <f t="shared" si="24"/>
        <v>0</v>
      </c>
      <c r="H159" s="341">
        <f t="shared" si="24"/>
        <v>0</v>
      </c>
    </row>
    <row r="160" spans="1:11" hidden="1">
      <c r="A160" s="344"/>
      <c r="B160" s="698"/>
      <c r="C160" s="699"/>
      <c r="D160" s="345"/>
      <c r="E160" s="341"/>
      <c r="F160" s="341">
        <f t="shared" si="23"/>
        <v>0</v>
      </c>
      <c r="G160" s="341">
        <f t="shared" si="24"/>
        <v>0</v>
      </c>
      <c r="H160" s="341">
        <f t="shared" si="24"/>
        <v>0</v>
      </c>
    </row>
    <row r="161" spans="1:8" hidden="1">
      <c r="A161" s="344"/>
      <c r="B161" s="696"/>
      <c r="C161" s="697"/>
      <c r="D161" s="345"/>
      <c r="E161" s="341"/>
      <c r="F161" s="341">
        <f t="shared" si="23"/>
        <v>0</v>
      </c>
      <c r="G161" s="341">
        <f t="shared" si="24"/>
        <v>0</v>
      </c>
      <c r="H161" s="341">
        <f t="shared" si="24"/>
        <v>0</v>
      </c>
    </row>
    <row r="162" spans="1:8" hidden="1">
      <c r="A162" s="344"/>
      <c r="B162" s="698"/>
      <c r="C162" s="699"/>
      <c r="D162" s="345"/>
      <c r="E162" s="341"/>
      <c r="F162" s="341">
        <f t="shared" si="23"/>
        <v>0</v>
      </c>
      <c r="G162" s="341">
        <f t="shared" si="24"/>
        <v>0</v>
      </c>
      <c r="H162" s="341">
        <f t="shared" si="24"/>
        <v>0</v>
      </c>
    </row>
    <row r="163" spans="1:8" hidden="1">
      <c r="A163" s="344"/>
      <c r="B163" s="696"/>
      <c r="C163" s="697"/>
      <c r="D163" s="345"/>
      <c r="E163" s="341"/>
      <c r="F163" s="341">
        <f t="shared" si="23"/>
        <v>0</v>
      </c>
      <c r="G163" s="341">
        <f t="shared" si="24"/>
        <v>0</v>
      </c>
      <c r="H163" s="341">
        <f t="shared" si="24"/>
        <v>0</v>
      </c>
    </row>
    <row r="164" spans="1:8" hidden="1">
      <c r="A164" s="344"/>
      <c r="B164" s="729"/>
      <c r="C164" s="730"/>
      <c r="D164" s="345"/>
      <c r="E164" s="341"/>
      <c r="F164" s="341">
        <f t="shared" si="23"/>
        <v>0</v>
      </c>
      <c r="G164" s="341">
        <f t="shared" si="24"/>
        <v>0</v>
      </c>
      <c r="H164" s="341">
        <f t="shared" si="24"/>
        <v>0</v>
      </c>
    </row>
    <row r="165" spans="1:8" hidden="1">
      <c r="A165" s="344"/>
      <c r="B165" s="696"/>
      <c r="C165" s="697"/>
      <c r="D165" s="345"/>
      <c r="E165" s="341"/>
      <c r="F165" s="341">
        <f t="shared" si="23"/>
        <v>0</v>
      </c>
      <c r="G165" s="341">
        <f t="shared" si="24"/>
        <v>0</v>
      </c>
      <c r="H165" s="341">
        <f t="shared" si="24"/>
        <v>0</v>
      </c>
    </row>
    <row r="166" spans="1:8" hidden="1">
      <c r="A166" s="344"/>
      <c r="B166" s="698"/>
      <c r="C166" s="699"/>
      <c r="D166" s="345"/>
      <c r="E166" s="341"/>
      <c r="F166" s="341">
        <f t="shared" si="23"/>
        <v>0</v>
      </c>
      <c r="G166" s="341">
        <f t="shared" si="24"/>
        <v>0</v>
      </c>
      <c r="H166" s="341">
        <f t="shared" si="24"/>
        <v>0</v>
      </c>
    </row>
    <row r="167" spans="1:8" hidden="1">
      <c r="A167" s="344"/>
      <c r="B167" s="696"/>
      <c r="C167" s="697"/>
      <c r="D167" s="345"/>
      <c r="E167" s="341"/>
      <c r="F167" s="341">
        <f t="shared" si="23"/>
        <v>0</v>
      </c>
      <c r="G167" s="341">
        <f t="shared" si="24"/>
        <v>0</v>
      </c>
      <c r="H167" s="341">
        <f t="shared" si="24"/>
        <v>0</v>
      </c>
    </row>
    <row r="168" spans="1:8" hidden="1">
      <c r="A168" s="344"/>
      <c r="B168" s="698"/>
      <c r="C168" s="699"/>
      <c r="D168" s="345"/>
      <c r="E168" s="341"/>
      <c r="F168" s="341">
        <f t="shared" si="23"/>
        <v>0</v>
      </c>
      <c r="G168" s="341">
        <f t="shared" si="24"/>
        <v>0</v>
      </c>
      <c r="H168" s="341">
        <f t="shared" si="24"/>
        <v>0</v>
      </c>
    </row>
    <row r="169" spans="1:8" hidden="1">
      <c r="A169" s="344"/>
      <c r="B169" s="696"/>
      <c r="C169" s="697"/>
      <c r="D169" s="345"/>
      <c r="E169" s="341"/>
      <c r="F169" s="341">
        <f t="shared" si="23"/>
        <v>0</v>
      </c>
      <c r="G169" s="341">
        <f t="shared" si="24"/>
        <v>0</v>
      </c>
      <c r="H169" s="341">
        <f t="shared" si="24"/>
        <v>0</v>
      </c>
    </row>
    <row r="170" spans="1:8" hidden="1">
      <c r="A170" s="344"/>
      <c r="B170" s="698"/>
      <c r="C170" s="699"/>
      <c r="D170" s="345"/>
      <c r="E170" s="341"/>
      <c r="F170" s="341">
        <f t="shared" si="23"/>
        <v>0</v>
      </c>
      <c r="G170" s="341">
        <f t="shared" si="24"/>
        <v>0</v>
      </c>
      <c r="H170" s="341">
        <f t="shared" si="24"/>
        <v>0</v>
      </c>
    </row>
    <row r="171" spans="1:8" hidden="1">
      <c r="A171" s="344"/>
      <c r="B171" s="696"/>
      <c r="C171" s="697"/>
      <c r="D171" s="345"/>
      <c r="E171" s="341"/>
      <c r="F171" s="341">
        <f t="shared" si="23"/>
        <v>0</v>
      </c>
      <c r="G171" s="341">
        <f t="shared" si="24"/>
        <v>0</v>
      </c>
      <c r="H171" s="341">
        <f t="shared" si="24"/>
        <v>0</v>
      </c>
    </row>
    <row r="172" spans="1:8" hidden="1">
      <c r="A172" s="344"/>
      <c r="B172" s="698"/>
      <c r="C172" s="699"/>
      <c r="D172" s="345"/>
      <c r="E172" s="341"/>
      <c r="F172" s="341">
        <f t="shared" si="23"/>
        <v>0</v>
      </c>
      <c r="G172" s="341">
        <f t="shared" si="24"/>
        <v>0</v>
      </c>
      <c r="H172" s="341">
        <f t="shared" si="24"/>
        <v>0</v>
      </c>
    </row>
    <row r="173" spans="1:8" hidden="1">
      <c r="A173" s="344"/>
      <c r="B173" s="696"/>
      <c r="C173" s="697"/>
      <c r="D173" s="345"/>
      <c r="E173" s="341"/>
      <c r="F173" s="341">
        <f t="shared" si="23"/>
        <v>0</v>
      </c>
      <c r="G173" s="341">
        <f t="shared" si="24"/>
        <v>0</v>
      </c>
      <c r="H173" s="341">
        <f t="shared" si="24"/>
        <v>0</v>
      </c>
    </row>
    <row r="174" spans="1:8" hidden="1">
      <c r="A174" s="344"/>
      <c r="B174" s="698"/>
      <c r="C174" s="699"/>
      <c r="D174" s="345"/>
      <c r="E174" s="341"/>
      <c r="F174" s="341">
        <f t="shared" si="23"/>
        <v>0</v>
      </c>
      <c r="G174" s="341">
        <f t="shared" ref="G174:H187" si="25">F174</f>
        <v>0</v>
      </c>
      <c r="H174" s="341">
        <f t="shared" si="25"/>
        <v>0</v>
      </c>
    </row>
    <row r="175" spans="1:8" hidden="1">
      <c r="A175" s="344"/>
      <c r="B175" s="696"/>
      <c r="C175" s="697"/>
      <c r="D175" s="345"/>
      <c r="E175" s="341"/>
      <c r="F175" s="341">
        <f t="shared" si="23"/>
        <v>0</v>
      </c>
      <c r="G175" s="341">
        <f t="shared" si="25"/>
        <v>0</v>
      </c>
      <c r="H175" s="341">
        <f t="shared" si="25"/>
        <v>0</v>
      </c>
    </row>
    <row r="176" spans="1:8" hidden="1">
      <c r="A176" s="344"/>
      <c r="B176" s="698"/>
      <c r="C176" s="699"/>
      <c r="D176" s="345"/>
      <c r="E176" s="341"/>
      <c r="F176" s="341">
        <f t="shared" si="23"/>
        <v>0</v>
      </c>
      <c r="G176" s="341">
        <f t="shared" si="25"/>
        <v>0</v>
      </c>
      <c r="H176" s="341">
        <f t="shared" si="25"/>
        <v>0</v>
      </c>
    </row>
    <row r="177" spans="1:11" hidden="1">
      <c r="A177" s="344"/>
      <c r="B177" s="696"/>
      <c r="C177" s="697"/>
      <c r="D177" s="345"/>
      <c r="E177" s="341"/>
      <c r="F177" s="341">
        <f t="shared" si="23"/>
        <v>0</v>
      </c>
      <c r="G177" s="341">
        <f t="shared" si="25"/>
        <v>0</v>
      </c>
      <c r="H177" s="341">
        <f t="shared" si="25"/>
        <v>0</v>
      </c>
    </row>
    <row r="178" spans="1:11" hidden="1">
      <c r="A178" s="344"/>
      <c r="B178" s="698"/>
      <c r="C178" s="699"/>
      <c r="D178" s="345"/>
      <c r="E178" s="341"/>
      <c r="F178" s="341">
        <f t="shared" si="23"/>
        <v>0</v>
      </c>
      <c r="G178" s="341">
        <f t="shared" si="25"/>
        <v>0</v>
      </c>
      <c r="H178" s="341">
        <f t="shared" si="25"/>
        <v>0</v>
      </c>
    </row>
    <row r="179" spans="1:11" hidden="1">
      <c r="A179" s="344"/>
      <c r="B179" s="696"/>
      <c r="C179" s="697"/>
      <c r="D179" s="345"/>
      <c r="E179" s="341"/>
      <c r="F179" s="341">
        <f t="shared" si="23"/>
        <v>0</v>
      </c>
      <c r="G179" s="341">
        <f t="shared" si="25"/>
        <v>0</v>
      </c>
      <c r="H179" s="341">
        <f t="shared" si="25"/>
        <v>0</v>
      </c>
    </row>
    <row r="180" spans="1:11" hidden="1">
      <c r="A180" s="344"/>
      <c r="B180" s="698"/>
      <c r="C180" s="699"/>
      <c r="D180" s="345"/>
      <c r="E180" s="341"/>
      <c r="F180" s="341">
        <f t="shared" si="23"/>
        <v>0</v>
      </c>
      <c r="G180" s="341">
        <f t="shared" si="25"/>
        <v>0</v>
      </c>
      <c r="H180" s="341">
        <f t="shared" si="25"/>
        <v>0</v>
      </c>
    </row>
    <row r="181" spans="1:11" hidden="1">
      <c r="A181" s="344"/>
      <c r="B181" s="696"/>
      <c r="C181" s="697"/>
      <c r="D181" s="345"/>
      <c r="E181" s="341"/>
      <c r="F181" s="341">
        <f t="shared" si="23"/>
        <v>0</v>
      </c>
      <c r="G181" s="341">
        <f t="shared" si="25"/>
        <v>0</v>
      </c>
      <c r="H181" s="341">
        <f t="shared" si="25"/>
        <v>0</v>
      </c>
    </row>
    <row r="182" spans="1:11" hidden="1">
      <c r="A182" s="344"/>
      <c r="B182" s="698"/>
      <c r="C182" s="699"/>
      <c r="D182" s="345"/>
      <c r="E182" s="341"/>
      <c r="F182" s="341">
        <f t="shared" si="23"/>
        <v>0</v>
      </c>
      <c r="G182" s="341">
        <f t="shared" si="25"/>
        <v>0</v>
      </c>
      <c r="H182" s="341">
        <f t="shared" si="25"/>
        <v>0</v>
      </c>
    </row>
    <row r="183" spans="1:11" hidden="1">
      <c r="A183" s="344"/>
      <c r="B183" s="696"/>
      <c r="C183" s="697"/>
      <c r="D183" s="345"/>
      <c r="E183" s="341"/>
      <c r="F183" s="341">
        <f t="shared" si="23"/>
        <v>0</v>
      </c>
      <c r="G183" s="341">
        <f t="shared" si="25"/>
        <v>0</v>
      </c>
      <c r="H183" s="341">
        <f t="shared" si="25"/>
        <v>0</v>
      </c>
    </row>
    <row r="184" spans="1:11" hidden="1">
      <c r="A184" s="344"/>
      <c r="B184" s="698"/>
      <c r="C184" s="699"/>
      <c r="D184" s="345"/>
      <c r="E184" s="341"/>
      <c r="F184" s="341">
        <f t="shared" si="23"/>
        <v>0</v>
      </c>
      <c r="G184" s="341">
        <f t="shared" si="25"/>
        <v>0</v>
      </c>
      <c r="H184" s="341">
        <f t="shared" si="25"/>
        <v>0</v>
      </c>
    </row>
    <row r="185" spans="1:11" hidden="1">
      <c r="A185" s="344"/>
      <c r="B185" s="696"/>
      <c r="C185" s="697"/>
      <c r="D185" s="345"/>
      <c r="E185" s="341"/>
      <c r="F185" s="341">
        <f t="shared" si="23"/>
        <v>0</v>
      </c>
      <c r="G185" s="341">
        <f t="shared" si="25"/>
        <v>0</v>
      </c>
      <c r="H185" s="341">
        <f t="shared" si="25"/>
        <v>0</v>
      </c>
    </row>
    <row r="186" spans="1:11" hidden="1">
      <c r="A186" s="344"/>
      <c r="B186" s="698"/>
      <c r="C186" s="699"/>
      <c r="D186" s="345"/>
      <c r="E186" s="341"/>
      <c r="F186" s="341">
        <f t="shared" si="23"/>
        <v>0</v>
      </c>
      <c r="G186" s="341">
        <f t="shared" si="25"/>
        <v>0</v>
      </c>
      <c r="H186" s="341">
        <f t="shared" si="25"/>
        <v>0</v>
      </c>
    </row>
    <row r="187" spans="1:11" hidden="1">
      <c r="A187" s="344"/>
      <c r="B187" s="696"/>
      <c r="C187" s="697"/>
      <c r="D187" s="345"/>
      <c r="E187" s="341"/>
      <c r="F187" s="341">
        <f t="shared" si="23"/>
        <v>0</v>
      </c>
      <c r="G187" s="341">
        <f t="shared" si="25"/>
        <v>0</v>
      </c>
      <c r="H187" s="341">
        <f t="shared" si="25"/>
        <v>0</v>
      </c>
    </row>
    <row r="188" spans="1:11" s="361" customFormat="1" hidden="1">
      <c r="A188" s="358"/>
      <c r="B188" s="702" t="s">
        <v>214</v>
      </c>
      <c r="C188" s="703"/>
      <c r="D188" s="359"/>
      <c r="E188" s="360"/>
      <c r="F188" s="360">
        <f>SUM(F156:F187)</f>
        <v>0</v>
      </c>
      <c r="G188" s="360">
        <f t="shared" ref="G188:H188" si="26">SUM(G156:G187)</f>
        <v>0</v>
      </c>
      <c r="H188" s="360">
        <f t="shared" si="26"/>
        <v>0</v>
      </c>
      <c r="I188" s="366"/>
      <c r="J188" s="366"/>
      <c r="K188" s="366"/>
    </row>
    <row r="189" spans="1:11" hidden="1"/>
    <row r="190" spans="1:11" s="362" customFormat="1" ht="14.25" hidden="1">
      <c r="A190" s="362" t="s">
        <v>260</v>
      </c>
      <c r="B190" s="351"/>
      <c r="C190" s="351"/>
      <c r="D190" s="351"/>
      <c r="E190" s="351"/>
      <c r="F190" s="351"/>
      <c r="G190" s="351"/>
      <c r="H190" s="351"/>
      <c r="I190" s="351"/>
      <c r="J190" s="351"/>
      <c r="K190" s="351"/>
    </row>
    <row r="191" spans="1:11" hidden="1"/>
    <row r="192" spans="1:11" ht="24.75" hidden="1">
      <c r="A192" s="363" t="s">
        <v>216</v>
      </c>
      <c r="B192" s="712" t="s">
        <v>235</v>
      </c>
      <c r="C192" s="713"/>
      <c r="D192" s="353" t="s">
        <v>258</v>
      </c>
      <c r="E192" s="353" t="s">
        <v>259</v>
      </c>
      <c r="F192" s="353" t="s">
        <v>454</v>
      </c>
      <c r="G192" s="353" t="s">
        <v>299</v>
      </c>
      <c r="H192" s="353" t="s">
        <v>300</v>
      </c>
    </row>
    <row r="193" spans="1:8" hidden="1">
      <c r="A193" s="354">
        <v>1</v>
      </c>
      <c r="B193" s="696">
        <v>2</v>
      </c>
      <c r="C193" s="697"/>
      <c r="D193" s="354">
        <v>3</v>
      </c>
      <c r="E193" s="354">
        <v>4</v>
      </c>
      <c r="F193" s="354">
        <v>5</v>
      </c>
      <c r="G193" s="354">
        <v>6</v>
      </c>
      <c r="H193" s="354">
        <v>7</v>
      </c>
    </row>
    <row r="194" spans="1:8" hidden="1">
      <c r="A194" s="344"/>
      <c r="B194" s="698"/>
      <c r="C194" s="699"/>
      <c r="D194" s="345"/>
      <c r="E194" s="341"/>
      <c r="F194" s="341">
        <f>E194*D194</f>
        <v>0</v>
      </c>
      <c r="G194" s="341">
        <f>F194</f>
        <v>0</v>
      </c>
      <c r="H194" s="341">
        <f>G194</f>
        <v>0</v>
      </c>
    </row>
    <row r="195" spans="1:8" hidden="1">
      <c r="A195" s="344"/>
      <c r="B195" s="698"/>
      <c r="C195" s="699"/>
      <c r="D195" s="345"/>
      <c r="E195" s="341"/>
      <c r="F195" s="341">
        <f t="shared" ref="F195:F215" si="27">E195*D195</f>
        <v>0</v>
      </c>
      <c r="G195" s="341">
        <f t="shared" ref="G195:H215" si="28">F195</f>
        <v>0</v>
      </c>
      <c r="H195" s="341">
        <f t="shared" si="28"/>
        <v>0</v>
      </c>
    </row>
    <row r="196" spans="1:8" hidden="1">
      <c r="A196" s="344"/>
      <c r="B196" s="698"/>
      <c r="C196" s="699"/>
      <c r="D196" s="345"/>
      <c r="E196" s="341"/>
      <c r="F196" s="341">
        <f t="shared" si="27"/>
        <v>0</v>
      </c>
      <c r="G196" s="341">
        <f t="shared" si="28"/>
        <v>0</v>
      </c>
      <c r="H196" s="341">
        <f t="shared" si="28"/>
        <v>0</v>
      </c>
    </row>
    <row r="197" spans="1:8" hidden="1">
      <c r="A197" s="344"/>
      <c r="B197" s="698"/>
      <c r="C197" s="699"/>
      <c r="D197" s="345"/>
      <c r="E197" s="341"/>
      <c r="F197" s="341">
        <f>E197*D197</f>
        <v>0</v>
      </c>
      <c r="G197" s="341">
        <f>F197</f>
        <v>0</v>
      </c>
      <c r="H197" s="341">
        <f t="shared" si="28"/>
        <v>0</v>
      </c>
    </row>
    <row r="198" spans="1:8" hidden="1">
      <c r="A198" s="344"/>
      <c r="B198" s="698"/>
      <c r="C198" s="699"/>
      <c r="D198" s="345"/>
      <c r="E198" s="341"/>
      <c r="F198" s="341">
        <f t="shared" si="27"/>
        <v>0</v>
      </c>
      <c r="G198" s="341">
        <f t="shared" si="28"/>
        <v>0</v>
      </c>
      <c r="H198" s="341">
        <f t="shared" si="28"/>
        <v>0</v>
      </c>
    </row>
    <row r="199" spans="1:8" hidden="1">
      <c r="A199" s="344"/>
      <c r="B199" s="698"/>
      <c r="C199" s="699"/>
      <c r="D199" s="345"/>
      <c r="E199" s="341"/>
      <c r="F199" s="341">
        <f t="shared" si="27"/>
        <v>0</v>
      </c>
      <c r="G199" s="341">
        <f t="shared" si="28"/>
        <v>0</v>
      </c>
      <c r="H199" s="341">
        <f t="shared" si="28"/>
        <v>0</v>
      </c>
    </row>
    <row r="200" spans="1:8" hidden="1">
      <c r="A200" s="344"/>
      <c r="B200" s="698"/>
      <c r="C200" s="699"/>
      <c r="D200" s="345"/>
      <c r="E200" s="341"/>
      <c r="F200" s="341">
        <f t="shared" si="27"/>
        <v>0</v>
      </c>
      <c r="G200" s="341">
        <f t="shared" si="28"/>
        <v>0</v>
      </c>
      <c r="H200" s="341">
        <f t="shared" si="28"/>
        <v>0</v>
      </c>
    </row>
    <row r="201" spans="1:8" hidden="1">
      <c r="A201" s="344"/>
      <c r="B201" s="698"/>
      <c r="C201" s="699"/>
      <c r="D201" s="345"/>
      <c r="E201" s="341"/>
      <c r="F201" s="341">
        <f t="shared" si="27"/>
        <v>0</v>
      </c>
      <c r="G201" s="341">
        <f t="shared" si="28"/>
        <v>0</v>
      </c>
      <c r="H201" s="341">
        <f t="shared" si="28"/>
        <v>0</v>
      </c>
    </row>
    <row r="202" spans="1:8" hidden="1">
      <c r="A202" s="344"/>
      <c r="B202" s="698"/>
      <c r="C202" s="699"/>
      <c r="D202" s="345"/>
      <c r="E202" s="341"/>
      <c r="F202" s="341">
        <f t="shared" si="27"/>
        <v>0</v>
      </c>
      <c r="G202" s="341">
        <f t="shared" si="28"/>
        <v>0</v>
      </c>
      <c r="H202" s="341">
        <f t="shared" si="28"/>
        <v>0</v>
      </c>
    </row>
    <row r="203" spans="1:8" hidden="1">
      <c r="A203" s="344"/>
      <c r="B203" s="710"/>
      <c r="C203" s="711"/>
      <c r="D203" s="345"/>
      <c r="E203" s="341"/>
      <c r="F203" s="341">
        <f t="shared" si="27"/>
        <v>0</v>
      </c>
      <c r="G203" s="341">
        <f t="shared" si="28"/>
        <v>0</v>
      </c>
      <c r="H203" s="341">
        <f t="shared" si="28"/>
        <v>0</v>
      </c>
    </row>
    <row r="204" spans="1:8" hidden="1">
      <c r="A204" s="344"/>
      <c r="B204" s="708"/>
      <c r="C204" s="709"/>
      <c r="D204" s="345"/>
      <c r="E204" s="341"/>
      <c r="F204" s="341">
        <f t="shared" si="27"/>
        <v>0</v>
      </c>
      <c r="G204" s="341">
        <f t="shared" si="28"/>
        <v>0</v>
      </c>
      <c r="H204" s="341">
        <f t="shared" si="28"/>
        <v>0</v>
      </c>
    </row>
    <row r="205" spans="1:8" hidden="1">
      <c r="A205" s="344"/>
      <c r="B205" s="708"/>
      <c r="C205" s="709"/>
      <c r="D205" s="345"/>
      <c r="E205" s="341"/>
      <c r="F205" s="341">
        <f t="shared" si="27"/>
        <v>0</v>
      </c>
      <c r="G205" s="341">
        <f t="shared" si="28"/>
        <v>0</v>
      </c>
      <c r="H205" s="341">
        <f t="shared" si="28"/>
        <v>0</v>
      </c>
    </row>
    <row r="206" spans="1:8" hidden="1">
      <c r="A206" s="344"/>
      <c r="B206" s="710"/>
      <c r="C206" s="711"/>
      <c r="D206" s="345"/>
      <c r="E206" s="341"/>
      <c r="F206" s="341">
        <f t="shared" si="27"/>
        <v>0</v>
      </c>
      <c r="G206" s="341">
        <f t="shared" si="28"/>
        <v>0</v>
      </c>
      <c r="H206" s="341">
        <f t="shared" si="28"/>
        <v>0</v>
      </c>
    </row>
    <row r="207" spans="1:8" hidden="1">
      <c r="A207" s="344"/>
      <c r="B207" s="708"/>
      <c r="C207" s="709"/>
      <c r="D207" s="345"/>
      <c r="E207" s="341"/>
      <c r="F207" s="341">
        <f t="shared" si="27"/>
        <v>0</v>
      </c>
      <c r="G207" s="341">
        <f t="shared" si="28"/>
        <v>0</v>
      </c>
      <c r="H207" s="341">
        <f t="shared" si="28"/>
        <v>0</v>
      </c>
    </row>
    <row r="208" spans="1:8" hidden="1">
      <c r="A208" s="344"/>
      <c r="B208" s="708"/>
      <c r="C208" s="709"/>
      <c r="D208" s="345"/>
      <c r="E208" s="341"/>
      <c r="F208" s="341">
        <f t="shared" si="27"/>
        <v>0</v>
      </c>
      <c r="G208" s="341">
        <f t="shared" si="28"/>
        <v>0</v>
      </c>
      <c r="H208" s="341">
        <f t="shared" si="28"/>
        <v>0</v>
      </c>
    </row>
    <row r="209" spans="1:11" hidden="1">
      <c r="A209" s="344"/>
      <c r="B209" s="708"/>
      <c r="C209" s="709"/>
      <c r="D209" s="345"/>
      <c r="E209" s="341"/>
      <c r="F209" s="341">
        <f t="shared" si="27"/>
        <v>0</v>
      </c>
      <c r="G209" s="341">
        <v>0</v>
      </c>
      <c r="H209" s="341">
        <f t="shared" si="28"/>
        <v>0</v>
      </c>
    </row>
    <row r="210" spans="1:11" hidden="1">
      <c r="A210" s="344"/>
      <c r="B210" s="708"/>
      <c r="C210" s="709"/>
      <c r="D210" s="345"/>
      <c r="E210" s="341"/>
      <c r="F210" s="341">
        <f t="shared" si="27"/>
        <v>0</v>
      </c>
      <c r="G210" s="341">
        <f t="shared" si="28"/>
        <v>0</v>
      </c>
      <c r="H210" s="341">
        <f t="shared" si="28"/>
        <v>0</v>
      </c>
    </row>
    <row r="211" spans="1:11" hidden="1">
      <c r="A211" s="344"/>
      <c r="B211" s="708"/>
      <c r="C211" s="709"/>
      <c r="D211" s="345"/>
      <c r="E211" s="341"/>
      <c r="F211" s="341">
        <f t="shared" si="27"/>
        <v>0</v>
      </c>
      <c r="G211" s="341">
        <f t="shared" si="28"/>
        <v>0</v>
      </c>
      <c r="H211" s="341">
        <f t="shared" si="28"/>
        <v>0</v>
      </c>
    </row>
    <row r="212" spans="1:11" hidden="1">
      <c r="A212" s="344"/>
      <c r="B212" s="708"/>
      <c r="C212" s="709"/>
      <c r="D212" s="345"/>
      <c r="E212" s="341"/>
      <c r="F212" s="341">
        <f t="shared" si="27"/>
        <v>0</v>
      </c>
      <c r="G212" s="341">
        <f t="shared" si="28"/>
        <v>0</v>
      </c>
      <c r="H212" s="341">
        <f t="shared" si="28"/>
        <v>0</v>
      </c>
    </row>
    <row r="213" spans="1:11" hidden="1">
      <c r="A213" s="344"/>
      <c r="B213" s="708"/>
      <c r="C213" s="709"/>
      <c r="D213" s="345"/>
      <c r="E213" s="341"/>
      <c r="F213" s="341">
        <f t="shared" si="27"/>
        <v>0</v>
      </c>
      <c r="G213" s="341">
        <f t="shared" si="28"/>
        <v>0</v>
      </c>
      <c r="H213" s="341">
        <f t="shared" si="28"/>
        <v>0</v>
      </c>
    </row>
    <row r="214" spans="1:11" hidden="1">
      <c r="A214" s="344"/>
      <c r="B214" s="708"/>
      <c r="C214" s="709"/>
      <c r="D214" s="345"/>
      <c r="E214" s="341"/>
      <c r="F214" s="341">
        <f t="shared" si="27"/>
        <v>0</v>
      </c>
      <c r="G214" s="341">
        <f t="shared" si="28"/>
        <v>0</v>
      </c>
      <c r="H214" s="341">
        <f t="shared" si="28"/>
        <v>0</v>
      </c>
    </row>
    <row r="215" spans="1:11" hidden="1">
      <c r="A215" s="344"/>
      <c r="B215" s="708"/>
      <c r="C215" s="709"/>
      <c r="D215" s="345"/>
      <c r="E215" s="341"/>
      <c r="F215" s="341">
        <f t="shared" si="27"/>
        <v>0</v>
      </c>
      <c r="G215" s="341">
        <f t="shared" si="28"/>
        <v>0</v>
      </c>
      <c r="H215" s="341">
        <f t="shared" si="28"/>
        <v>0</v>
      </c>
    </row>
    <row r="216" spans="1:11" s="361" customFormat="1" hidden="1">
      <c r="A216" s="358"/>
      <c r="B216" s="702" t="s">
        <v>214</v>
      </c>
      <c r="C216" s="703"/>
      <c r="D216" s="359"/>
      <c r="E216" s="360"/>
      <c r="F216" s="360">
        <f>SUM(F194:F215)</f>
        <v>0</v>
      </c>
      <c r="G216" s="360">
        <f>SUM(G194:G215)</f>
        <v>0</v>
      </c>
      <c r="H216" s="360">
        <f>SUM(H194:H215)</f>
        <v>0</v>
      </c>
      <c r="I216" s="366"/>
      <c r="J216" s="366"/>
      <c r="K216" s="366"/>
    </row>
    <row r="217" spans="1:11" hidden="1"/>
    <row r="218" spans="1:11" s="362" customFormat="1" ht="14.25">
      <c r="A218" s="362" t="s">
        <v>261</v>
      </c>
      <c r="B218" s="351"/>
      <c r="C218" s="351"/>
      <c r="D218" s="351"/>
      <c r="E218" s="351"/>
      <c r="F218" s="351"/>
      <c r="G218" s="351"/>
      <c r="H218" s="351"/>
      <c r="I218" s="351"/>
      <c r="J218" s="351"/>
      <c r="K218" s="351"/>
    </row>
    <row r="219" spans="1:11" ht="9" customHeight="1"/>
    <row r="220" spans="1:11" ht="24.75">
      <c r="A220" s="363" t="s">
        <v>216</v>
      </c>
      <c r="B220" s="712" t="s">
        <v>235</v>
      </c>
      <c r="C220" s="713"/>
      <c r="D220" s="353" t="s">
        <v>254</v>
      </c>
      <c r="E220" s="353" t="s">
        <v>259</v>
      </c>
      <c r="F220" s="353" t="s">
        <v>299</v>
      </c>
      <c r="G220" s="353" t="s">
        <v>300</v>
      </c>
      <c r="H220" s="353" t="s">
        <v>399</v>
      </c>
    </row>
    <row r="221" spans="1:11">
      <c r="A221" s="354">
        <v>1</v>
      </c>
      <c r="B221" s="696">
        <v>2</v>
      </c>
      <c r="C221" s="697"/>
      <c r="D221" s="354">
        <v>3</v>
      </c>
      <c r="E221" s="354">
        <v>4</v>
      </c>
      <c r="F221" s="354">
        <v>5</v>
      </c>
      <c r="G221" s="354">
        <v>6</v>
      </c>
      <c r="H221" s="354">
        <v>7</v>
      </c>
    </row>
    <row r="222" spans="1:11" hidden="1">
      <c r="A222" s="344"/>
      <c r="B222" s="698"/>
      <c r="C222" s="699"/>
      <c r="D222" s="345"/>
      <c r="E222" s="345"/>
      <c r="F222" s="345"/>
      <c r="G222" s="345"/>
      <c r="H222" s="345"/>
    </row>
    <row r="223" spans="1:11" hidden="1">
      <c r="A223" s="370">
        <v>1</v>
      </c>
      <c r="B223" s="698" t="s">
        <v>443</v>
      </c>
      <c r="C223" s="699"/>
      <c r="D223" s="345">
        <v>1</v>
      </c>
      <c r="E223" s="341"/>
      <c r="F223" s="341">
        <f>D223*E223</f>
        <v>0</v>
      </c>
      <c r="G223" s="341">
        <f>F223</f>
        <v>0</v>
      </c>
      <c r="H223" s="341">
        <f>G223</f>
        <v>0</v>
      </c>
    </row>
    <row r="224" spans="1:11" hidden="1">
      <c r="A224" s="370"/>
      <c r="B224" s="698" t="s">
        <v>532</v>
      </c>
      <c r="C224" s="699"/>
      <c r="D224" s="345"/>
      <c r="E224" s="341"/>
      <c r="F224" s="341">
        <f t="shared" ref="F224:F255" si="29">D224*E224</f>
        <v>0</v>
      </c>
      <c r="G224" s="341">
        <f t="shared" ref="G224:H242" si="30">F224</f>
        <v>0</v>
      </c>
      <c r="H224" s="341">
        <f>G224</f>
        <v>0</v>
      </c>
    </row>
    <row r="225" spans="1:8" hidden="1">
      <c r="A225" s="370">
        <v>1</v>
      </c>
      <c r="B225" s="698" t="s">
        <v>443</v>
      </c>
      <c r="C225" s="699"/>
      <c r="D225" s="345">
        <v>1</v>
      </c>
      <c r="E225" s="341"/>
      <c r="F225" s="341">
        <f t="shared" si="29"/>
        <v>0</v>
      </c>
      <c r="G225" s="341">
        <f>F225</f>
        <v>0</v>
      </c>
      <c r="H225" s="341">
        <f>G225</f>
        <v>0</v>
      </c>
    </row>
    <row r="226" spans="1:8" hidden="1">
      <c r="A226" s="370"/>
      <c r="B226" s="698" t="s">
        <v>533</v>
      </c>
      <c r="C226" s="699"/>
      <c r="D226" s="345"/>
      <c r="E226" s="341"/>
      <c r="F226" s="341">
        <f t="shared" si="29"/>
        <v>0</v>
      </c>
      <c r="G226" s="341">
        <f t="shared" si="30"/>
        <v>0</v>
      </c>
      <c r="H226" s="341">
        <f>G226</f>
        <v>0</v>
      </c>
    </row>
    <row r="227" spans="1:8" hidden="1">
      <c r="A227" s="370">
        <v>2</v>
      </c>
      <c r="B227" s="698" t="s">
        <v>534</v>
      </c>
      <c r="C227" s="699"/>
      <c r="D227" s="345">
        <v>1</v>
      </c>
      <c r="E227" s="341"/>
      <c r="F227" s="341">
        <f t="shared" si="29"/>
        <v>0</v>
      </c>
      <c r="G227" s="341">
        <f t="shared" si="30"/>
        <v>0</v>
      </c>
      <c r="H227" s="341">
        <f t="shared" si="30"/>
        <v>0</v>
      </c>
    </row>
    <row r="228" spans="1:8" hidden="1">
      <c r="A228" s="370"/>
      <c r="B228" s="698" t="s">
        <v>535</v>
      </c>
      <c r="C228" s="699"/>
      <c r="D228" s="345"/>
      <c r="E228" s="341"/>
      <c r="F228" s="341">
        <f t="shared" si="29"/>
        <v>0</v>
      </c>
      <c r="G228" s="341">
        <f t="shared" si="30"/>
        <v>0</v>
      </c>
      <c r="H228" s="341">
        <f>G228</f>
        <v>0</v>
      </c>
    </row>
    <row r="229" spans="1:8">
      <c r="A229" s="344">
        <v>1</v>
      </c>
      <c r="B229" s="698" t="s">
        <v>536</v>
      </c>
      <c r="C229" s="699"/>
      <c r="D229" s="345">
        <v>1</v>
      </c>
      <c r="E229" s="341">
        <v>45632</v>
      </c>
      <c r="F229" s="341">
        <f t="shared" si="29"/>
        <v>45632</v>
      </c>
      <c r="G229" s="341">
        <f t="shared" si="30"/>
        <v>45632</v>
      </c>
      <c r="H229" s="341">
        <f t="shared" si="30"/>
        <v>45632</v>
      </c>
    </row>
    <row r="230" spans="1:8">
      <c r="A230" s="370"/>
      <c r="B230" s="698" t="s">
        <v>543</v>
      </c>
      <c r="C230" s="699"/>
      <c r="D230" s="345"/>
      <c r="E230" s="341"/>
      <c r="F230" s="341">
        <f t="shared" si="29"/>
        <v>0</v>
      </c>
      <c r="G230" s="341">
        <f t="shared" si="30"/>
        <v>0</v>
      </c>
      <c r="H230" s="341">
        <f>G230</f>
        <v>0</v>
      </c>
    </row>
    <row r="231" spans="1:8">
      <c r="A231" s="370">
        <v>2</v>
      </c>
      <c r="B231" s="698" t="s">
        <v>446</v>
      </c>
      <c r="C231" s="699"/>
      <c r="D231" s="345">
        <v>1</v>
      </c>
      <c r="E231" s="341">
        <v>59520</v>
      </c>
      <c r="F231" s="341">
        <f t="shared" si="29"/>
        <v>59520</v>
      </c>
      <c r="G231" s="341">
        <f t="shared" si="30"/>
        <v>59520</v>
      </c>
      <c r="H231" s="341">
        <f t="shared" si="30"/>
        <v>59520</v>
      </c>
    </row>
    <row r="232" spans="1:8">
      <c r="A232" s="370"/>
      <c r="B232" s="698" t="s">
        <v>544</v>
      </c>
      <c r="C232" s="699"/>
      <c r="D232" s="345"/>
      <c r="E232" s="341"/>
      <c r="F232" s="341">
        <f t="shared" si="29"/>
        <v>0</v>
      </c>
      <c r="G232" s="341">
        <f t="shared" si="30"/>
        <v>0</v>
      </c>
      <c r="H232" s="341">
        <f>G232</f>
        <v>0</v>
      </c>
    </row>
    <row r="233" spans="1:8">
      <c r="A233" s="370">
        <v>3</v>
      </c>
      <c r="B233" s="698" t="s">
        <v>537</v>
      </c>
      <c r="C233" s="699"/>
      <c r="D233" s="345">
        <v>1</v>
      </c>
      <c r="E233" s="341">
        <v>410688</v>
      </c>
      <c r="F233" s="341">
        <f t="shared" si="29"/>
        <v>410688</v>
      </c>
      <c r="G233" s="341">
        <f t="shared" si="30"/>
        <v>410688</v>
      </c>
      <c r="H233" s="341">
        <f t="shared" si="30"/>
        <v>410688</v>
      </c>
    </row>
    <row r="234" spans="1:8">
      <c r="A234" s="370"/>
      <c r="B234" s="698" t="s">
        <v>545</v>
      </c>
      <c r="C234" s="699"/>
      <c r="D234" s="345"/>
      <c r="E234" s="341"/>
      <c r="F234" s="341">
        <f t="shared" si="29"/>
        <v>0</v>
      </c>
      <c r="G234" s="341">
        <f t="shared" si="30"/>
        <v>0</v>
      </c>
      <c r="H234" s="341">
        <f>G234</f>
        <v>0</v>
      </c>
    </row>
    <row r="235" spans="1:8">
      <c r="A235" s="344">
        <v>4</v>
      </c>
      <c r="B235" s="698" t="s">
        <v>538</v>
      </c>
      <c r="C235" s="699"/>
      <c r="D235" s="345">
        <v>1</v>
      </c>
      <c r="E235" s="341">
        <v>19840</v>
      </c>
      <c r="F235" s="341">
        <f t="shared" si="29"/>
        <v>19840</v>
      </c>
      <c r="G235" s="341">
        <f t="shared" si="30"/>
        <v>19840</v>
      </c>
      <c r="H235" s="341">
        <f t="shared" si="30"/>
        <v>19840</v>
      </c>
    </row>
    <row r="236" spans="1:8">
      <c r="A236" s="370"/>
      <c r="B236" s="698" t="s">
        <v>546</v>
      </c>
      <c r="C236" s="699"/>
      <c r="D236" s="345"/>
      <c r="E236" s="341"/>
      <c r="F236" s="341">
        <f t="shared" si="29"/>
        <v>0</v>
      </c>
      <c r="G236" s="341">
        <f t="shared" si="30"/>
        <v>0</v>
      </c>
      <c r="H236" s="341">
        <f>G236</f>
        <v>0</v>
      </c>
    </row>
    <row r="237" spans="1:8">
      <c r="A237" s="370">
        <v>5</v>
      </c>
      <c r="B237" s="698" t="s">
        <v>539</v>
      </c>
      <c r="C237" s="699"/>
      <c r="D237" s="345">
        <v>1</v>
      </c>
      <c r="E237" s="341">
        <v>45632</v>
      </c>
      <c r="F237" s="341">
        <f t="shared" si="29"/>
        <v>45632</v>
      </c>
      <c r="G237" s="341">
        <f t="shared" si="30"/>
        <v>45632</v>
      </c>
      <c r="H237" s="341">
        <f t="shared" si="30"/>
        <v>45632</v>
      </c>
    </row>
    <row r="238" spans="1:8">
      <c r="A238" s="370"/>
      <c r="B238" s="698" t="s">
        <v>547</v>
      </c>
      <c r="C238" s="699"/>
      <c r="D238" s="345"/>
      <c r="E238" s="341"/>
      <c r="F238" s="341">
        <f t="shared" si="29"/>
        <v>0</v>
      </c>
      <c r="G238" s="341">
        <f t="shared" si="30"/>
        <v>0</v>
      </c>
      <c r="H238" s="341">
        <f>G238</f>
        <v>0</v>
      </c>
    </row>
    <row r="239" spans="1:8" hidden="1">
      <c r="A239" s="370">
        <v>8</v>
      </c>
      <c r="B239" s="698" t="s">
        <v>540</v>
      </c>
      <c r="C239" s="699"/>
      <c r="D239" s="345">
        <v>1</v>
      </c>
      <c r="E239" s="341"/>
      <c r="F239" s="341">
        <f t="shared" si="29"/>
        <v>0</v>
      </c>
      <c r="G239" s="341">
        <f t="shared" si="30"/>
        <v>0</v>
      </c>
      <c r="H239" s="341">
        <f t="shared" si="30"/>
        <v>0</v>
      </c>
    </row>
    <row r="240" spans="1:8" hidden="1">
      <c r="A240" s="370"/>
      <c r="B240" s="698" t="s">
        <v>541</v>
      </c>
      <c r="C240" s="699"/>
      <c r="D240" s="345"/>
      <c r="E240" s="341"/>
      <c r="F240" s="341">
        <f t="shared" si="29"/>
        <v>0</v>
      </c>
      <c r="G240" s="341">
        <f t="shared" si="30"/>
        <v>0</v>
      </c>
      <c r="H240" s="341">
        <f>G240</f>
        <v>0</v>
      </c>
    </row>
    <row r="241" spans="1:11">
      <c r="A241" s="344">
        <v>9</v>
      </c>
      <c r="B241" s="698" t="s">
        <v>542</v>
      </c>
      <c r="C241" s="699"/>
      <c r="D241" s="345">
        <v>1</v>
      </c>
      <c r="E241" s="341">
        <v>22816</v>
      </c>
      <c r="F241" s="341">
        <f t="shared" si="29"/>
        <v>22816</v>
      </c>
      <c r="G241" s="341">
        <f t="shared" si="30"/>
        <v>22816</v>
      </c>
      <c r="H241" s="341">
        <f t="shared" si="30"/>
        <v>22816</v>
      </c>
    </row>
    <row r="242" spans="1:11">
      <c r="A242" s="370"/>
      <c r="B242" s="698" t="s">
        <v>548</v>
      </c>
      <c r="C242" s="699"/>
      <c r="D242" s="345"/>
      <c r="E242" s="341"/>
      <c r="F242" s="341">
        <f t="shared" si="29"/>
        <v>0</v>
      </c>
      <c r="G242" s="341">
        <f t="shared" si="30"/>
        <v>0</v>
      </c>
      <c r="H242" s="341">
        <f>G242</f>
        <v>0</v>
      </c>
    </row>
    <row r="243" spans="1:11" hidden="1">
      <c r="A243" s="370">
        <v>10</v>
      </c>
      <c r="B243" s="698"/>
      <c r="C243" s="699"/>
      <c r="D243" s="345"/>
      <c r="E243" s="345"/>
      <c r="F243" s="341">
        <f t="shared" si="29"/>
        <v>0</v>
      </c>
      <c r="G243" s="341">
        <f t="shared" ref="G243:H255" si="31">F243</f>
        <v>0</v>
      </c>
      <c r="H243" s="341">
        <f t="shared" si="31"/>
        <v>0</v>
      </c>
    </row>
    <row r="244" spans="1:11" hidden="1">
      <c r="A244" s="370">
        <v>11</v>
      </c>
      <c r="B244" s="698"/>
      <c r="C244" s="699"/>
      <c r="D244" s="345"/>
      <c r="E244" s="345"/>
      <c r="F244" s="341">
        <f t="shared" si="29"/>
        <v>0</v>
      </c>
      <c r="G244" s="341">
        <f t="shared" si="31"/>
        <v>0</v>
      </c>
      <c r="H244" s="341">
        <f t="shared" si="31"/>
        <v>0</v>
      </c>
    </row>
    <row r="245" spans="1:11" hidden="1">
      <c r="A245" s="344">
        <v>12</v>
      </c>
      <c r="B245" s="698"/>
      <c r="C245" s="699"/>
      <c r="D245" s="345"/>
      <c r="E245" s="345"/>
      <c r="F245" s="341">
        <f t="shared" si="29"/>
        <v>0</v>
      </c>
      <c r="G245" s="341">
        <f t="shared" si="31"/>
        <v>0</v>
      </c>
      <c r="H245" s="341">
        <f t="shared" si="31"/>
        <v>0</v>
      </c>
    </row>
    <row r="246" spans="1:11" hidden="1">
      <c r="A246" s="370">
        <v>13</v>
      </c>
      <c r="B246" s="698"/>
      <c r="C246" s="699"/>
      <c r="D246" s="345"/>
      <c r="E246" s="345"/>
      <c r="F246" s="341">
        <f t="shared" si="29"/>
        <v>0</v>
      </c>
      <c r="G246" s="341">
        <f t="shared" si="31"/>
        <v>0</v>
      </c>
      <c r="H246" s="341">
        <f t="shared" si="31"/>
        <v>0</v>
      </c>
    </row>
    <row r="247" spans="1:11" hidden="1">
      <c r="A247" s="370">
        <v>14</v>
      </c>
      <c r="B247" s="698"/>
      <c r="C247" s="699"/>
      <c r="D247" s="345"/>
      <c r="E247" s="345"/>
      <c r="F247" s="341">
        <f t="shared" si="29"/>
        <v>0</v>
      </c>
      <c r="G247" s="341">
        <f t="shared" si="31"/>
        <v>0</v>
      </c>
      <c r="H247" s="341">
        <f t="shared" si="31"/>
        <v>0</v>
      </c>
    </row>
    <row r="248" spans="1:11" hidden="1">
      <c r="A248" s="344">
        <v>15</v>
      </c>
      <c r="B248" s="698"/>
      <c r="C248" s="699"/>
      <c r="D248" s="345"/>
      <c r="E248" s="345"/>
      <c r="F248" s="341">
        <f t="shared" si="29"/>
        <v>0</v>
      </c>
      <c r="G248" s="341">
        <f t="shared" si="31"/>
        <v>0</v>
      </c>
      <c r="H248" s="341">
        <f t="shared" si="31"/>
        <v>0</v>
      </c>
    </row>
    <row r="249" spans="1:11" hidden="1">
      <c r="A249" s="370">
        <v>16</v>
      </c>
      <c r="B249" s="698"/>
      <c r="C249" s="699"/>
      <c r="D249" s="345"/>
      <c r="E249" s="345"/>
      <c r="F249" s="341">
        <f t="shared" si="29"/>
        <v>0</v>
      </c>
      <c r="G249" s="341">
        <f t="shared" si="31"/>
        <v>0</v>
      </c>
      <c r="H249" s="341">
        <f t="shared" si="31"/>
        <v>0</v>
      </c>
    </row>
    <row r="250" spans="1:11" hidden="1">
      <c r="A250" s="370">
        <v>17</v>
      </c>
      <c r="B250" s="698"/>
      <c r="C250" s="699"/>
      <c r="D250" s="345"/>
      <c r="E250" s="345"/>
      <c r="F250" s="341">
        <f t="shared" si="29"/>
        <v>0</v>
      </c>
      <c r="G250" s="341">
        <f t="shared" si="31"/>
        <v>0</v>
      </c>
      <c r="H250" s="341">
        <f t="shared" si="31"/>
        <v>0</v>
      </c>
    </row>
    <row r="251" spans="1:11" hidden="1">
      <c r="A251" s="344">
        <v>18</v>
      </c>
      <c r="B251" s="698"/>
      <c r="C251" s="699"/>
      <c r="D251" s="345"/>
      <c r="E251" s="345"/>
      <c r="F251" s="341">
        <f t="shared" si="29"/>
        <v>0</v>
      </c>
      <c r="G251" s="341">
        <f t="shared" si="31"/>
        <v>0</v>
      </c>
      <c r="H251" s="341">
        <f t="shared" si="31"/>
        <v>0</v>
      </c>
    </row>
    <row r="252" spans="1:11" hidden="1">
      <c r="A252" s="370">
        <v>19</v>
      </c>
      <c r="B252" s="698"/>
      <c r="C252" s="699"/>
      <c r="D252" s="345"/>
      <c r="E252" s="345"/>
      <c r="F252" s="341">
        <f t="shared" si="29"/>
        <v>0</v>
      </c>
      <c r="G252" s="341">
        <f t="shared" si="31"/>
        <v>0</v>
      </c>
      <c r="H252" s="341">
        <f t="shared" si="31"/>
        <v>0</v>
      </c>
    </row>
    <row r="253" spans="1:11" hidden="1">
      <c r="A253" s="370">
        <v>20</v>
      </c>
      <c r="B253" s="698"/>
      <c r="C253" s="699"/>
      <c r="D253" s="345"/>
      <c r="E253" s="345"/>
      <c r="F253" s="341">
        <f t="shared" si="29"/>
        <v>0</v>
      </c>
      <c r="G253" s="341">
        <f t="shared" si="31"/>
        <v>0</v>
      </c>
      <c r="H253" s="341">
        <f t="shared" si="31"/>
        <v>0</v>
      </c>
    </row>
    <row r="254" spans="1:11" hidden="1">
      <c r="A254" s="344"/>
      <c r="B254" s="698"/>
      <c r="C254" s="699"/>
      <c r="D254" s="345"/>
      <c r="E254" s="345"/>
      <c r="F254" s="341">
        <f t="shared" si="29"/>
        <v>0</v>
      </c>
      <c r="G254" s="341">
        <f t="shared" si="31"/>
        <v>0</v>
      </c>
      <c r="H254" s="341">
        <f t="shared" si="31"/>
        <v>0</v>
      </c>
    </row>
    <row r="255" spans="1:11">
      <c r="A255" s="370"/>
      <c r="B255" s="698"/>
      <c r="C255" s="699"/>
      <c r="D255" s="345"/>
      <c r="E255" s="345"/>
      <c r="F255" s="341">
        <f t="shared" si="29"/>
        <v>0</v>
      </c>
      <c r="G255" s="341">
        <f t="shared" si="31"/>
        <v>0</v>
      </c>
      <c r="H255" s="341">
        <f t="shared" si="31"/>
        <v>0</v>
      </c>
    </row>
    <row r="256" spans="1:11" s="361" customFormat="1">
      <c r="A256" s="358"/>
      <c r="B256" s="702" t="s">
        <v>214</v>
      </c>
      <c r="C256" s="703"/>
      <c r="D256" s="359"/>
      <c r="E256" s="359"/>
      <c r="F256" s="360">
        <f>SUM(F222:F255)</f>
        <v>604128</v>
      </c>
      <c r="G256" s="360">
        <f t="shared" ref="G256:H256" si="32">SUM(G222:G255)</f>
        <v>604128</v>
      </c>
      <c r="H256" s="360">
        <f t="shared" si="32"/>
        <v>604128</v>
      </c>
      <c r="I256" s="366"/>
      <c r="J256" s="366"/>
      <c r="K256" s="366"/>
    </row>
    <row r="257" spans="1:21" ht="15.75" thickBot="1"/>
    <row r="258" spans="1:21" ht="15.75" thickBot="1">
      <c r="A258" s="371"/>
      <c r="B258" s="704" t="s">
        <v>262</v>
      </c>
      <c r="C258" s="705"/>
      <c r="D258" s="705"/>
      <c r="E258" s="706"/>
      <c r="F258" s="372">
        <f>F256+F216+F188+F150+G138+F114+G103+F90+F79+F67+F42+I30</f>
        <v>604128</v>
      </c>
      <c r="G258" s="372">
        <f>G256+G216+G188+G150+H138+G114+H103+G90+G79+G67+G42+J30</f>
        <v>604128</v>
      </c>
      <c r="H258" s="372">
        <f>H256+H216+H188+H150+I138+H114+I103+H90+H79+H67+H42+K30</f>
        <v>604128</v>
      </c>
    </row>
    <row r="259" spans="1:21" ht="6" customHeight="1"/>
    <row r="260" spans="1:21" hidden="1"/>
    <row r="261" spans="1:21" s="376" customFormat="1" ht="20.25" customHeight="1">
      <c r="A261" s="707" t="s">
        <v>178</v>
      </c>
      <c r="B261" s="707"/>
      <c r="C261" s="707"/>
      <c r="D261" s="373" t="str">
        <f>[1]закупки!AQ30</f>
        <v>Заведующий</v>
      </c>
      <c r="E261" s="374"/>
      <c r="F261" s="373"/>
      <c r="G261" s="374"/>
      <c r="H261" s="373" t="str">
        <f>[1]закупки!BY30</f>
        <v>Бикинева Ф.Н.</v>
      </c>
      <c r="I261" s="373"/>
      <c r="J261" s="374"/>
      <c r="K261" s="374"/>
      <c r="L261" s="374"/>
      <c r="M261" s="374"/>
      <c r="N261" s="374"/>
      <c r="O261" s="374"/>
      <c r="P261" s="374"/>
      <c r="Q261" s="374"/>
      <c r="R261" s="374"/>
      <c r="S261" s="374"/>
      <c r="T261" s="374"/>
      <c r="U261" s="375"/>
    </row>
    <row r="262" spans="1:21" s="376" customFormat="1" ht="15.75" customHeight="1">
      <c r="A262" s="707" t="s">
        <v>179</v>
      </c>
      <c r="B262" s="707"/>
      <c r="C262" s="707"/>
      <c r="D262" s="377" t="s">
        <v>263</v>
      </c>
      <c r="E262" s="378"/>
      <c r="F262" s="377" t="s">
        <v>264</v>
      </c>
      <c r="G262" s="378"/>
      <c r="H262" s="379" t="s">
        <v>265</v>
      </c>
      <c r="I262" s="379"/>
      <c r="J262" s="378"/>
      <c r="K262" s="378"/>
      <c r="L262" s="378"/>
      <c r="M262" s="378"/>
      <c r="N262" s="378"/>
      <c r="O262" s="378"/>
      <c r="P262" s="378"/>
      <c r="Q262" s="378"/>
      <c r="R262" s="378"/>
      <c r="S262" s="378"/>
      <c r="T262" s="378"/>
      <c r="U262" s="375"/>
    </row>
    <row r="263" spans="1:21" s="376" customFormat="1" ht="5.25" hidden="1" customHeight="1">
      <c r="A263" s="380"/>
    </row>
    <row r="264" spans="1:21" s="376" customFormat="1" ht="30" customHeight="1">
      <c r="A264" s="700" t="s">
        <v>181</v>
      </c>
      <c r="B264" s="700"/>
      <c r="C264" s="373" t="str">
        <f>'[1]1211821190'!C253</f>
        <v>главный бухгалтер</v>
      </c>
      <c r="D264" s="374"/>
      <c r="E264" s="373" t="str">
        <f>'[1]1211821190'!E253</f>
        <v>Синякина О.Д.</v>
      </c>
      <c r="F264" s="374"/>
      <c r="G264" s="770" t="str">
        <f>'[1]1211821190'!G253:H253</f>
        <v>67-00-27</v>
      </c>
      <c r="H264" s="771"/>
    </row>
    <row r="265" spans="1:21" s="376" customFormat="1">
      <c r="C265" s="377" t="s">
        <v>266</v>
      </c>
      <c r="D265" s="378"/>
      <c r="E265" s="379" t="s">
        <v>182</v>
      </c>
      <c r="F265" s="378"/>
      <c r="G265" s="701" t="s">
        <v>183</v>
      </c>
      <c r="H265" s="701"/>
    </row>
    <row r="266" spans="1:21" s="376" customFormat="1"/>
    <row r="267" spans="1:21" s="376" customFormat="1" hidden="1"/>
    <row r="268" spans="1:21" s="376" customFormat="1" hidden="1"/>
    <row r="269" spans="1:21" s="376" customFormat="1" hidden="1"/>
    <row r="270" spans="1:21" s="376" customFormat="1">
      <c r="A270" s="700" t="str">
        <f>'1210476240'!A269:E269</f>
        <v>"29" июня 2021</v>
      </c>
      <c r="B270" s="700"/>
      <c r="C270" s="700"/>
      <c r="D270" s="700"/>
      <c r="E270" s="700"/>
    </row>
  </sheetData>
  <mergeCells count="205">
    <mergeCell ref="J1:K1"/>
    <mergeCell ref="H2:K2"/>
    <mergeCell ref="A3:K3"/>
    <mergeCell ref="A6:K6"/>
    <mergeCell ref="A8:B8"/>
    <mergeCell ref="A10:C10"/>
    <mergeCell ref="B48:D48"/>
    <mergeCell ref="B49:D49"/>
    <mergeCell ref="B50:D50"/>
    <mergeCell ref="B51:D51"/>
    <mergeCell ref="B52:D52"/>
    <mergeCell ref="B53:D53"/>
    <mergeCell ref="J15:J17"/>
    <mergeCell ref="K15:K17"/>
    <mergeCell ref="D16:D17"/>
    <mergeCell ref="A44:H44"/>
    <mergeCell ref="B46:D46"/>
    <mergeCell ref="B47:D47"/>
    <mergeCell ref="A15:A17"/>
    <mergeCell ref="B15:B17"/>
    <mergeCell ref="C15:C17"/>
    <mergeCell ref="D15:G15"/>
    <mergeCell ref="H15:H17"/>
    <mergeCell ref="I15:I17"/>
    <mergeCell ref="B63:C63"/>
    <mergeCell ref="B64:C64"/>
    <mergeCell ref="B65:C65"/>
    <mergeCell ref="B66:C66"/>
    <mergeCell ref="B67:C67"/>
    <mergeCell ref="B71:C71"/>
    <mergeCell ref="B54:D54"/>
    <mergeCell ref="B55:D55"/>
    <mergeCell ref="B59:C59"/>
    <mergeCell ref="B60:C60"/>
    <mergeCell ref="B61:C61"/>
    <mergeCell ref="B62:C62"/>
    <mergeCell ref="B78:C78"/>
    <mergeCell ref="B79:C79"/>
    <mergeCell ref="A81:H81"/>
    <mergeCell ref="B82:C82"/>
    <mergeCell ref="B83:C83"/>
    <mergeCell ref="B84:C84"/>
    <mergeCell ref="B72:C72"/>
    <mergeCell ref="B73:C73"/>
    <mergeCell ref="B74:C74"/>
    <mergeCell ref="B75:C75"/>
    <mergeCell ref="B76:C76"/>
    <mergeCell ref="B77:C77"/>
    <mergeCell ref="B95:C95"/>
    <mergeCell ref="B96:C96"/>
    <mergeCell ref="B97:C97"/>
    <mergeCell ref="B98:C98"/>
    <mergeCell ref="B101:C101"/>
    <mergeCell ref="B102:C102"/>
    <mergeCell ref="B85:C85"/>
    <mergeCell ref="B86:C86"/>
    <mergeCell ref="B87:C87"/>
    <mergeCell ref="B88:C88"/>
    <mergeCell ref="B89:C89"/>
    <mergeCell ref="B90:C90"/>
    <mergeCell ref="B111:C111"/>
    <mergeCell ref="B112:C112"/>
    <mergeCell ref="B113:C113"/>
    <mergeCell ref="B114:C114"/>
    <mergeCell ref="B117:C117"/>
    <mergeCell ref="B118:C118"/>
    <mergeCell ref="B103:C103"/>
    <mergeCell ref="B106:C106"/>
    <mergeCell ref="B107:C107"/>
    <mergeCell ref="B108:C108"/>
    <mergeCell ref="B109:C109"/>
    <mergeCell ref="B110:C110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37:C137"/>
    <mergeCell ref="B138:C138"/>
    <mergeCell ref="B142:C142"/>
    <mergeCell ref="B143:C143"/>
    <mergeCell ref="B144:C144"/>
    <mergeCell ref="B145:C145"/>
    <mergeCell ref="B131:C131"/>
    <mergeCell ref="B132:C132"/>
    <mergeCell ref="B133:C133"/>
    <mergeCell ref="B134:C134"/>
    <mergeCell ref="B135:C135"/>
    <mergeCell ref="B136:C136"/>
    <mergeCell ref="B155:C155"/>
    <mergeCell ref="B156:C156"/>
    <mergeCell ref="B157:C157"/>
    <mergeCell ref="B158:C158"/>
    <mergeCell ref="B159:C159"/>
    <mergeCell ref="B160:C160"/>
    <mergeCell ref="B146:C146"/>
    <mergeCell ref="B147:C147"/>
    <mergeCell ref="B148:C148"/>
    <mergeCell ref="B149:C149"/>
    <mergeCell ref="B150:C150"/>
    <mergeCell ref="B154:C154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79:C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94:C194"/>
    <mergeCell ref="B195:C195"/>
    <mergeCell ref="B196:C196"/>
    <mergeCell ref="B197:C197"/>
    <mergeCell ref="B198:C198"/>
    <mergeCell ref="B199:C199"/>
    <mergeCell ref="B185:C185"/>
    <mergeCell ref="B186:C186"/>
    <mergeCell ref="B187:C187"/>
    <mergeCell ref="B188:C188"/>
    <mergeCell ref="B192:C192"/>
    <mergeCell ref="B193:C193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221:C221"/>
    <mergeCell ref="B222:C222"/>
    <mergeCell ref="B223:C223"/>
    <mergeCell ref="B224:C224"/>
    <mergeCell ref="B225:C225"/>
    <mergeCell ref="B226:C226"/>
    <mergeCell ref="B212:C212"/>
    <mergeCell ref="B213:C213"/>
    <mergeCell ref="B214:C214"/>
    <mergeCell ref="B215:C215"/>
    <mergeCell ref="B216:C216"/>
    <mergeCell ref="B220:C220"/>
    <mergeCell ref="B233:C233"/>
    <mergeCell ref="B234:C234"/>
    <mergeCell ref="B235:C235"/>
    <mergeCell ref="B236:C236"/>
    <mergeCell ref="B237:C237"/>
    <mergeCell ref="B238:C238"/>
    <mergeCell ref="B227:C227"/>
    <mergeCell ref="B228:C228"/>
    <mergeCell ref="B229:C229"/>
    <mergeCell ref="B230:C230"/>
    <mergeCell ref="B231:C231"/>
    <mergeCell ref="B232:C232"/>
    <mergeCell ref="B245:C245"/>
    <mergeCell ref="B246:C246"/>
    <mergeCell ref="B247:C247"/>
    <mergeCell ref="B248:C248"/>
    <mergeCell ref="B249:C249"/>
    <mergeCell ref="B250:C250"/>
    <mergeCell ref="B239:C239"/>
    <mergeCell ref="B240:C240"/>
    <mergeCell ref="B241:C241"/>
    <mergeCell ref="B242:C242"/>
    <mergeCell ref="B243:C243"/>
    <mergeCell ref="B244:C244"/>
    <mergeCell ref="A270:E270"/>
    <mergeCell ref="B258:E258"/>
    <mergeCell ref="A261:C261"/>
    <mergeCell ref="A262:C262"/>
    <mergeCell ref="A264:B264"/>
    <mergeCell ref="G264:H264"/>
    <mergeCell ref="G265:H265"/>
    <mergeCell ref="B251:C251"/>
    <mergeCell ref="B252:C252"/>
    <mergeCell ref="B253:C253"/>
    <mergeCell ref="B254:C254"/>
    <mergeCell ref="B255:C255"/>
    <mergeCell ref="B256:C256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247"/>
  <sheetViews>
    <sheetView view="pageBreakPreview" topLeftCell="A212" zoomScaleNormal="100" zoomScaleSheetLayoutView="100" workbookViewId="0">
      <selection activeCell="H222" sqref="H222"/>
    </sheetView>
  </sheetViews>
  <sheetFormatPr defaultColWidth="9.140625" defaultRowHeight="15"/>
  <cols>
    <col min="1" max="1" width="6.7109375" style="18" customWidth="1"/>
    <col min="2" max="2" width="17.7109375" style="111" customWidth="1"/>
    <col min="3" max="3" width="12.28515625" style="111" customWidth="1"/>
    <col min="4" max="4" width="12.42578125" style="111" customWidth="1"/>
    <col min="5" max="5" width="12.85546875" style="111" customWidth="1"/>
    <col min="6" max="6" width="14.42578125" style="111" customWidth="1"/>
    <col min="7" max="7" width="13.85546875" style="111" customWidth="1"/>
    <col min="8" max="8" width="13" style="111" customWidth="1"/>
    <col min="9" max="9" width="13.28515625" style="111" customWidth="1"/>
    <col min="10" max="10" width="14" style="111" customWidth="1"/>
    <col min="11" max="11" width="13.5703125" style="111" customWidth="1"/>
    <col min="12" max="12" width="14.28515625" style="18" customWidth="1"/>
    <col min="13" max="16384" width="9.140625" style="18"/>
  </cols>
  <sheetData>
    <row r="1" spans="1:11" ht="21.75" customHeight="1">
      <c r="A1" s="769" t="s">
        <v>578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</row>
    <row r="2" spans="1:11" hidden="1"/>
    <row r="4" spans="1:11">
      <c r="A4" s="502" t="s">
        <v>449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</row>
    <row r="6" spans="1:11">
      <c r="A6" s="502" t="s">
        <v>202</v>
      </c>
      <c r="B6" s="502"/>
      <c r="C6" s="282" t="s">
        <v>190</v>
      </c>
    </row>
    <row r="8" spans="1:11">
      <c r="A8" s="502" t="s">
        <v>203</v>
      </c>
      <c r="B8" s="502"/>
      <c r="C8" s="502"/>
      <c r="D8" s="283" t="s">
        <v>549</v>
      </c>
    </row>
    <row r="9" spans="1:11">
      <c r="A9" s="328"/>
      <c r="B9" s="328"/>
      <c r="C9" s="328"/>
    </row>
    <row r="10" spans="1:11">
      <c r="A10" s="112" t="s">
        <v>204</v>
      </c>
      <c r="B10" s="113"/>
      <c r="C10" s="113"/>
      <c r="D10" s="113"/>
    </row>
    <row r="11" spans="1:11">
      <c r="A11" s="112" t="s">
        <v>205</v>
      </c>
      <c r="B11" s="113"/>
      <c r="C11" s="113"/>
      <c r="D11" s="113"/>
    </row>
    <row r="13" spans="1:11" s="114" customFormat="1" ht="12">
      <c r="A13" s="763"/>
      <c r="B13" s="762" t="s">
        <v>206</v>
      </c>
      <c r="C13" s="762" t="s">
        <v>207</v>
      </c>
      <c r="D13" s="762" t="s">
        <v>208</v>
      </c>
      <c r="E13" s="762"/>
      <c r="F13" s="762"/>
      <c r="G13" s="762"/>
      <c r="H13" s="762" t="s">
        <v>209</v>
      </c>
      <c r="I13" s="762" t="s">
        <v>304</v>
      </c>
      <c r="J13" s="762" t="s">
        <v>305</v>
      </c>
      <c r="K13" s="762" t="s">
        <v>397</v>
      </c>
    </row>
    <row r="14" spans="1:11" s="114" customFormat="1" ht="12">
      <c r="A14" s="763"/>
      <c r="B14" s="762"/>
      <c r="C14" s="762"/>
      <c r="D14" s="763" t="s">
        <v>210</v>
      </c>
      <c r="E14" s="330" t="s">
        <v>29</v>
      </c>
      <c r="F14" s="330"/>
      <c r="G14" s="330"/>
      <c r="H14" s="762"/>
      <c r="I14" s="762"/>
      <c r="J14" s="762"/>
      <c r="K14" s="762"/>
    </row>
    <row r="15" spans="1:11" s="116" customFormat="1" ht="36">
      <c r="A15" s="763"/>
      <c r="B15" s="762"/>
      <c r="C15" s="762"/>
      <c r="D15" s="763"/>
      <c r="E15" s="115" t="s">
        <v>211</v>
      </c>
      <c r="F15" s="115" t="s">
        <v>212</v>
      </c>
      <c r="G15" s="115" t="s">
        <v>213</v>
      </c>
      <c r="H15" s="762"/>
      <c r="I15" s="762"/>
      <c r="J15" s="762"/>
      <c r="K15" s="762"/>
    </row>
    <row r="16" spans="1:11" s="329" customFormat="1">
      <c r="A16" s="117">
        <v>1</v>
      </c>
      <c r="B16" s="117">
        <v>2</v>
      </c>
      <c r="C16" s="117">
        <v>3</v>
      </c>
      <c r="D16" s="117">
        <v>4</v>
      </c>
      <c r="E16" s="117">
        <v>5</v>
      </c>
      <c r="F16" s="117">
        <v>6</v>
      </c>
      <c r="G16" s="117">
        <v>7</v>
      </c>
      <c r="H16" s="117">
        <v>8</v>
      </c>
      <c r="I16" s="117">
        <v>9</v>
      </c>
      <c r="J16" s="117">
        <v>10</v>
      </c>
      <c r="K16" s="117">
        <v>11</v>
      </c>
    </row>
    <row r="17" spans="1:12" s="329" customFormat="1">
      <c r="A17" s="117"/>
      <c r="B17" s="117" t="s">
        <v>451</v>
      </c>
      <c r="C17" s="117"/>
      <c r="D17" s="117"/>
      <c r="E17" s="117"/>
      <c r="F17" s="117"/>
      <c r="G17" s="117"/>
      <c r="H17" s="117"/>
      <c r="I17" s="117"/>
      <c r="J17" s="117"/>
      <c r="K17" s="117"/>
    </row>
    <row r="18" spans="1:12" ht="24.75">
      <c r="A18" s="118">
        <v>1</v>
      </c>
      <c r="B18" s="115" t="s">
        <v>301</v>
      </c>
      <c r="C18" s="339">
        <v>0.7</v>
      </c>
      <c r="D18" s="158">
        <f>E18+F18+G18</f>
        <v>55316.979999999996</v>
      </c>
      <c r="E18" s="340">
        <v>24465.38</v>
      </c>
      <c r="F18" s="158"/>
      <c r="G18" s="158">
        <v>30851.599999999999</v>
      </c>
      <c r="H18" s="158"/>
      <c r="I18" s="158">
        <f>ROUND((C18*D18+H18)*8,0)</f>
        <v>309775</v>
      </c>
      <c r="J18" s="158">
        <f>I18</f>
        <v>309775</v>
      </c>
      <c r="K18" s="158">
        <f>J18</f>
        <v>309775</v>
      </c>
      <c r="L18" s="342">
        <f>C18*D18+H18</f>
        <v>38721.885999999991</v>
      </c>
    </row>
    <row r="19" spans="1:12">
      <c r="A19" s="118">
        <v>2</v>
      </c>
      <c r="B19" s="115" t="s">
        <v>302</v>
      </c>
      <c r="C19" s="119">
        <v>3.7</v>
      </c>
      <c r="D19" s="158">
        <f t="shared" ref="D19:D27" si="0">E19+F19+G19</f>
        <v>23097.77</v>
      </c>
      <c r="E19" s="158">
        <v>8219.3700000000008</v>
      </c>
      <c r="F19" s="158"/>
      <c r="G19" s="158">
        <v>14878.4</v>
      </c>
      <c r="H19" s="158"/>
      <c r="I19" s="158">
        <f t="shared" ref="I19:I27" si="1">ROUND((C19*D19+H19)*8,0)</f>
        <v>683694</v>
      </c>
      <c r="J19" s="158">
        <f t="shared" ref="J19:K20" si="2">I19</f>
        <v>683694</v>
      </c>
      <c r="K19" s="158">
        <f t="shared" si="2"/>
        <v>683694</v>
      </c>
      <c r="L19" s="336">
        <f t="shared" ref="L19:L20" si="3">C19*D19+H19</f>
        <v>85461.749000000011</v>
      </c>
    </row>
    <row r="20" spans="1:12">
      <c r="A20" s="118">
        <v>3</v>
      </c>
      <c r="B20" s="115" t="s">
        <v>303</v>
      </c>
      <c r="C20" s="339">
        <v>0.25</v>
      </c>
      <c r="D20" s="340">
        <f>E20+F20+G20</f>
        <v>93813.92</v>
      </c>
      <c r="E20" s="340">
        <v>23453.48</v>
      </c>
      <c r="F20" s="340"/>
      <c r="G20" s="340">
        <v>70360.44</v>
      </c>
      <c r="H20" s="158"/>
      <c r="I20" s="158">
        <f t="shared" si="1"/>
        <v>187628</v>
      </c>
      <c r="J20" s="158">
        <f t="shared" si="2"/>
        <v>187628</v>
      </c>
      <c r="K20" s="158">
        <f t="shared" si="2"/>
        <v>187628</v>
      </c>
      <c r="L20" s="342">
        <f t="shared" si="3"/>
        <v>23453.48</v>
      </c>
    </row>
    <row r="21" spans="1:12" s="329" customFormat="1" hidden="1">
      <c r="A21" s="117"/>
      <c r="B21" s="117" t="s">
        <v>451</v>
      </c>
      <c r="C21" s="117"/>
      <c r="D21" s="117"/>
      <c r="E21" s="117"/>
      <c r="F21" s="117"/>
      <c r="G21" s="117"/>
      <c r="H21" s="117"/>
      <c r="I21" s="158">
        <f t="shared" si="1"/>
        <v>0</v>
      </c>
      <c r="J21" s="117"/>
      <c r="K21" s="117"/>
    </row>
    <row r="22" spans="1:12" ht="24.75" hidden="1">
      <c r="A22" s="118">
        <v>1</v>
      </c>
      <c r="B22" s="115" t="s">
        <v>301</v>
      </c>
      <c r="C22" s="119"/>
      <c r="D22" s="158">
        <f>E22+F22+G22</f>
        <v>0</v>
      </c>
      <c r="E22" s="158"/>
      <c r="F22" s="158"/>
      <c r="G22" s="158"/>
      <c r="H22" s="158"/>
      <c r="I22" s="158">
        <f t="shared" si="1"/>
        <v>0</v>
      </c>
      <c r="J22" s="158"/>
      <c r="K22" s="158"/>
      <c r="L22" s="336">
        <f>C22*D22+H22</f>
        <v>0</v>
      </c>
    </row>
    <row r="23" spans="1:12" hidden="1">
      <c r="A23" s="118">
        <v>2</v>
      </c>
      <c r="B23" s="115" t="s">
        <v>302</v>
      </c>
      <c r="C23" s="119"/>
      <c r="D23" s="158">
        <f t="shared" ref="D23:D24" si="4">E23+F23+G23</f>
        <v>0</v>
      </c>
      <c r="E23" s="158"/>
      <c r="F23" s="158"/>
      <c r="G23" s="158"/>
      <c r="H23" s="158"/>
      <c r="I23" s="158">
        <f t="shared" si="1"/>
        <v>0</v>
      </c>
      <c r="J23" s="158"/>
      <c r="K23" s="158"/>
      <c r="L23" s="336">
        <f t="shared" ref="L23:L24" si="5">C23*D23+H23</f>
        <v>0</v>
      </c>
    </row>
    <row r="24" spans="1:12" hidden="1">
      <c r="A24" s="118">
        <v>3</v>
      </c>
      <c r="B24" s="115" t="s">
        <v>303</v>
      </c>
      <c r="C24" s="119"/>
      <c r="D24" s="158">
        <f t="shared" si="4"/>
        <v>0</v>
      </c>
      <c r="E24" s="158"/>
      <c r="F24" s="158"/>
      <c r="G24" s="158"/>
      <c r="H24" s="158"/>
      <c r="I24" s="158">
        <f t="shared" si="1"/>
        <v>0</v>
      </c>
      <c r="J24" s="158"/>
      <c r="K24" s="158"/>
      <c r="L24" s="336">
        <f t="shared" si="5"/>
        <v>0</v>
      </c>
    </row>
    <row r="25" spans="1:12" hidden="1">
      <c r="A25" s="118"/>
      <c r="B25" s="154"/>
      <c r="C25" s="119"/>
      <c r="D25" s="158">
        <f t="shared" si="0"/>
        <v>0</v>
      </c>
      <c r="E25" s="158"/>
      <c r="F25" s="158"/>
      <c r="G25" s="158"/>
      <c r="H25" s="158"/>
      <c r="I25" s="158">
        <f t="shared" si="1"/>
        <v>0</v>
      </c>
      <c r="J25" s="158"/>
      <c r="K25" s="158"/>
    </row>
    <row r="26" spans="1:12" hidden="1">
      <c r="A26" s="118"/>
      <c r="B26" s="154"/>
      <c r="C26" s="119"/>
      <c r="D26" s="158">
        <f t="shared" si="0"/>
        <v>0</v>
      </c>
      <c r="E26" s="158"/>
      <c r="F26" s="158"/>
      <c r="G26" s="158"/>
      <c r="H26" s="158"/>
      <c r="I26" s="158">
        <f t="shared" si="1"/>
        <v>0</v>
      </c>
      <c r="J26" s="158"/>
      <c r="K26" s="158"/>
    </row>
    <row r="27" spans="1:12">
      <c r="A27" s="118"/>
      <c r="B27" s="154"/>
      <c r="C27" s="119"/>
      <c r="D27" s="158">
        <f t="shared" si="0"/>
        <v>0</v>
      </c>
      <c r="E27" s="158"/>
      <c r="F27" s="158"/>
      <c r="G27" s="158"/>
      <c r="H27" s="158"/>
      <c r="I27" s="158">
        <f t="shared" si="1"/>
        <v>0</v>
      </c>
      <c r="J27" s="158"/>
      <c r="K27" s="158"/>
    </row>
    <row r="28" spans="1:12" s="157" customFormat="1">
      <c r="A28" s="155" t="s">
        <v>214</v>
      </c>
      <c r="B28" s="156"/>
      <c r="C28" s="156"/>
      <c r="D28" s="159">
        <f>SUM(D18:D27)</f>
        <v>172228.66999999998</v>
      </c>
      <c r="E28" s="159">
        <f t="shared" ref="E28:H28" si="6">SUM(E18:E27)</f>
        <v>56138.229999999996</v>
      </c>
      <c r="F28" s="159">
        <f t="shared" si="6"/>
        <v>0</v>
      </c>
      <c r="G28" s="159">
        <f t="shared" si="6"/>
        <v>116090.44</v>
      </c>
      <c r="H28" s="159">
        <f t="shared" si="6"/>
        <v>0</v>
      </c>
      <c r="I28" s="159">
        <f>SUM(I18:I27)-0.04</f>
        <v>1181096.96</v>
      </c>
      <c r="J28" s="159">
        <f>SUM(J18:J27)-0.04</f>
        <v>1181096.96</v>
      </c>
      <c r="K28" s="159">
        <f>SUM(K18:K27)-0.04</f>
        <v>1181096.96</v>
      </c>
      <c r="L28" s="159">
        <f>SUM(L18:L27)</f>
        <v>147637.11500000002</v>
      </c>
    </row>
    <row r="30" spans="1:12" s="66" customFormat="1" ht="14.25" hidden="1">
      <c r="A30" s="66" t="s">
        <v>215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</row>
    <row r="31" spans="1:12" hidden="1"/>
    <row r="32" spans="1:12" s="114" customFormat="1" ht="72" hidden="1">
      <c r="A32" s="120" t="s">
        <v>216</v>
      </c>
      <c r="B32" s="115" t="s">
        <v>217</v>
      </c>
      <c r="C32" s="115" t="s">
        <v>218</v>
      </c>
      <c r="D32" s="115" t="s">
        <v>219</v>
      </c>
      <c r="E32" s="115" t="s">
        <v>220</v>
      </c>
      <c r="F32" s="115" t="s">
        <v>221</v>
      </c>
      <c r="G32" s="115" t="s">
        <v>221</v>
      </c>
      <c r="H32" s="115" t="s">
        <v>221</v>
      </c>
      <c r="I32" s="121"/>
      <c r="J32" s="121"/>
      <c r="K32" s="121"/>
    </row>
    <row r="33" spans="1:8" s="329" customFormat="1" hidden="1">
      <c r="A33" s="117">
        <v>1</v>
      </c>
      <c r="B33" s="117">
        <v>2</v>
      </c>
      <c r="C33" s="117">
        <v>3</v>
      </c>
      <c r="D33" s="117">
        <v>4</v>
      </c>
      <c r="E33" s="117">
        <v>5</v>
      </c>
      <c r="F33" s="117">
        <v>6</v>
      </c>
      <c r="G33" s="117">
        <v>7</v>
      </c>
      <c r="H33" s="117">
        <v>8</v>
      </c>
    </row>
    <row r="34" spans="1:8" hidden="1">
      <c r="A34" s="118"/>
      <c r="B34" s="119"/>
      <c r="C34" s="119"/>
      <c r="D34" s="119"/>
      <c r="E34" s="119"/>
      <c r="F34" s="119"/>
      <c r="G34" s="119"/>
      <c r="H34" s="119"/>
    </row>
    <row r="35" spans="1:8" hidden="1">
      <c r="A35" s="118"/>
      <c r="B35" s="119"/>
      <c r="C35" s="119"/>
      <c r="D35" s="119"/>
      <c r="E35" s="119"/>
      <c r="F35" s="119"/>
      <c r="G35" s="119"/>
      <c r="H35" s="119"/>
    </row>
    <row r="36" spans="1:8" hidden="1">
      <c r="A36" s="118"/>
      <c r="B36" s="119"/>
      <c r="C36" s="119"/>
      <c r="D36" s="119"/>
      <c r="E36" s="119"/>
      <c r="F36" s="119"/>
      <c r="G36" s="119"/>
      <c r="H36" s="119"/>
    </row>
    <row r="37" spans="1:8" hidden="1">
      <c r="A37" s="118"/>
      <c r="B37" s="119"/>
      <c r="C37" s="119"/>
      <c r="D37" s="119"/>
      <c r="E37" s="119"/>
      <c r="F37" s="119"/>
      <c r="G37" s="119"/>
      <c r="H37" s="119"/>
    </row>
    <row r="38" spans="1:8" hidden="1">
      <c r="A38" s="118"/>
      <c r="B38" s="119"/>
      <c r="C38" s="119"/>
      <c r="D38" s="119"/>
      <c r="E38" s="119"/>
      <c r="F38" s="119"/>
      <c r="G38" s="119"/>
      <c r="H38" s="119"/>
    </row>
    <row r="39" spans="1:8" hidden="1">
      <c r="A39" s="118"/>
      <c r="B39" s="119"/>
      <c r="C39" s="119"/>
      <c r="D39" s="119"/>
      <c r="E39" s="119"/>
      <c r="F39" s="119"/>
      <c r="G39" s="119"/>
      <c r="H39" s="119"/>
    </row>
    <row r="40" spans="1:8" hidden="1">
      <c r="A40" s="118"/>
      <c r="B40" s="119"/>
      <c r="C40" s="119"/>
      <c r="D40" s="119"/>
      <c r="E40" s="119"/>
      <c r="F40" s="119"/>
      <c r="G40" s="119"/>
      <c r="H40" s="119"/>
    </row>
    <row r="41" spans="1:8">
      <c r="A41" s="764" t="s">
        <v>222</v>
      </c>
      <c r="B41" s="764"/>
      <c r="C41" s="764"/>
      <c r="D41" s="764"/>
      <c r="E41" s="764"/>
      <c r="F41" s="764"/>
      <c r="G41" s="764"/>
      <c r="H41" s="764"/>
    </row>
    <row r="43" spans="1:8" ht="48.75">
      <c r="A43" s="120" t="s">
        <v>216</v>
      </c>
      <c r="B43" s="749" t="s">
        <v>223</v>
      </c>
      <c r="C43" s="765"/>
      <c r="D43" s="750"/>
      <c r="E43" s="115" t="s">
        <v>224</v>
      </c>
      <c r="F43" s="115" t="s">
        <v>297</v>
      </c>
      <c r="G43" s="115" t="s">
        <v>298</v>
      </c>
      <c r="H43" s="115" t="s">
        <v>398</v>
      </c>
    </row>
    <row r="44" spans="1:8">
      <c r="A44" s="117">
        <v>1</v>
      </c>
      <c r="B44" s="751">
        <v>2</v>
      </c>
      <c r="C44" s="766"/>
      <c r="D44" s="752"/>
      <c r="E44" s="117">
        <v>3</v>
      </c>
      <c r="F44" s="117">
        <v>4</v>
      </c>
      <c r="G44" s="117">
        <v>5</v>
      </c>
      <c r="H44" s="117">
        <v>6</v>
      </c>
    </row>
    <row r="45" spans="1:8" ht="24" customHeight="1">
      <c r="A45" s="118">
        <v>1</v>
      </c>
      <c r="B45" s="758" t="s">
        <v>225</v>
      </c>
      <c r="C45" s="759"/>
      <c r="D45" s="760"/>
      <c r="E45" s="158"/>
      <c r="F45" s="158">
        <f>F47</f>
        <v>259841</v>
      </c>
      <c r="G45" s="158">
        <f t="shared" ref="G45:H45" si="7">G47</f>
        <v>259841</v>
      </c>
      <c r="H45" s="158">
        <f t="shared" si="7"/>
        <v>259841</v>
      </c>
    </row>
    <row r="46" spans="1:8">
      <c r="A46" s="118"/>
      <c r="B46" s="758" t="s">
        <v>29</v>
      </c>
      <c r="C46" s="759"/>
      <c r="D46" s="760"/>
      <c r="E46" s="158"/>
      <c r="F46" s="158"/>
      <c r="G46" s="158"/>
      <c r="H46" s="158"/>
    </row>
    <row r="47" spans="1:8">
      <c r="A47" s="122"/>
      <c r="B47" s="758" t="s">
        <v>226</v>
      </c>
      <c r="C47" s="759"/>
      <c r="D47" s="760"/>
      <c r="E47" s="158">
        <f>I28</f>
        <v>1181096.96</v>
      </c>
      <c r="F47" s="158">
        <f>ROUND(E47*0.22,0)</f>
        <v>259841</v>
      </c>
      <c r="G47" s="158">
        <f>ROUND(J28*0.22,0)</f>
        <v>259841</v>
      </c>
      <c r="H47" s="158">
        <f>ROUND(K28*0.22,0)</f>
        <v>259841</v>
      </c>
    </row>
    <row r="48" spans="1:8">
      <c r="A48" s="118">
        <v>2</v>
      </c>
      <c r="B48" s="758" t="s">
        <v>227</v>
      </c>
      <c r="C48" s="759"/>
      <c r="D48" s="760"/>
      <c r="E48" s="158"/>
      <c r="F48" s="158">
        <f>F49+F50</f>
        <v>36614</v>
      </c>
      <c r="G48" s="158">
        <f t="shared" ref="G48:H48" si="8">G49+G50</f>
        <v>36614</v>
      </c>
      <c r="H48" s="158">
        <f t="shared" si="8"/>
        <v>36614</v>
      </c>
    </row>
    <row r="49" spans="1:11">
      <c r="A49" s="118"/>
      <c r="B49" s="758" t="s">
        <v>228</v>
      </c>
      <c r="C49" s="759"/>
      <c r="D49" s="760"/>
      <c r="E49" s="158">
        <f>E47</f>
        <v>1181096.96</v>
      </c>
      <c r="F49" s="158">
        <f>ROUND(E49*0.029,0)</f>
        <v>34252</v>
      </c>
      <c r="G49" s="158">
        <f>ROUND(J28*0.029,0)</f>
        <v>34252</v>
      </c>
      <c r="H49" s="158">
        <f>ROUND(K28*0.029,0)</f>
        <v>34252</v>
      </c>
    </row>
    <row r="50" spans="1:11">
      <c r="A50" s="118"/>
      <c r="B50" s="758" t="s">
        <v>229</v>
      </c>
      <c r="C50" s="759"/>
      <c r="D50" s="760"/>
      <c r="E50" s="158">
        <f>E49</f>
        <v>1181096.96</v>
      </c>
      <c r="F50" s="158">
        <f>ROUND(E50*0.002,0)</f>
        <v>2362</v>
      </c>
      <c r="G50" s="158">
        <f>ROUND(J28*0.002,0)</f>
        <v>2362</v>
      </c>
      <c r="H50" s="158">
        <f>ROUND(K28*0.002,0)</f>
        <v>2362</v>
      </c>
    </row>
    <row r="51" spans="1:11">
      <c r="A51" s="118">
        <v>3</v>
      </c>
      <c r="B51" s="758" t="s">
        <v>230</v>
      </c>
      <c r="C51" s="759"/>
      <c r="D51" s="760"/>
      <c r="E51" s="158">
        <f>E50</f>
        <v>1181096.96</v>
      </c>
      <c r="F51" s="158">
        <f>ROUND(E51*0.051,0)</f>
        <v>60236</v>
      </c>
      <c r="G51" s="158">
        <f>ROUND(J28*0.051,0)</f>
        <v>60236</v>
      </c>
      <c r="H51" s="158">
        <f>ROUND(K28*0.051,0)</f>
        <v>60236</v>
      </c>
    </row>
    <row r="52" spans="1:11" s="157" customFormat="1">
      <c r="A52" s="155"/>
      <c r="B52" s="761" t="s">
        <v>214</v>
      </c>
      <c r="C52" s="761"/>
      <c r="D52" s="761"/>
      <c r="E52" s="159"/>
      <c r="F52" s="159">
        <f>F45+F48+F51+0.3-0.02</f>
        <v>356691.27999999997</v>
      </c>
      <c r="G52" s="159">
        <f>G45+G48+G51+0.3-0.02</f>
        <v>356691.27999999997</v>
      </c>
      <c r="H52" s="159">
        <f>H45+H48+H51+0.3-0.02</f>
        <v>356691.27999999997</v>
      </c>
      <c r="I52" s="160"/>
      <c r="J52" s="160"/>
      <c r="K52" s="160"/>
    </row>
    <row r="53" spans="1:11" hidden="1"/>
    <row r="54" spans="1:11" s="66" customFormat="1" ht="14.25" hidden="1">
      <c r="A54" s="66" t="s">
        <v>231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</row>
    <row r="55" spans="1:11" hidden="1"/>
    <row r="56" spans="1:11" ht="24.75" hidden="1">
      <c r="A56" s="120" t="s">
        <v>216</v>
      </c>
      <c r="B56" s="749" t="s">
        <v>0</v>
      </c>
      <c r="C56" s="750"/>
      <c r="D56" s="115" t="s">
        <v>232</v>
      </c>
      <c r="E56" s="115" t="s">
        <v>233</v>
      </c>
      <c r="F56" s="115" t="s">
        <v>454</v>
      </c>
      <c r="G56" s="115" t="s">
        <v>299</v>
      </c>
      <c r="H56" s="115" t="s">
        <v>300</v>
      </c>
    </row>
    <row r="57" spans="1:11" hidden="1">
      <c r="A57" s="117">
        <v>1</v>
      </c>
      <c r="B57" s="751">
        <v>2</v>
      </c>
      <c r="C57" s="752"/>
      <c r="D57" s="117">
        <v>3</v>
      </c>
      <c r="E57" s="117">
        <v>4</v>
      </c>
      <c r="F57" s="117">
        <v>5</v>
      </c>
      <c r="G57" s="117">
        <v>6</v>
      </c>
      <c r="H57" s="117">
        <v>7</v>
      </c>
    </row>
    <row r="58" spans="1:11" hidden="1">
      <c r="A58" s="118">
        <v>1</v>
      </c>
      <c r="B58" s="751"/>
      <c r="C58" s="752"/>
      <c r="D58" s="119"/>
      <c r="E58" s="119"/>
      <c r="F58" s="158">
        <f>D58*E58</f>
        <v>0</v>
      </c>
      <c r="G58" s="158">
        <f>F58</f>
        <v>0</v>
      </c>
      <c r="H58" s="158">
        <f>G58</f>
        <v>0</v>
      </c>
    </row>
    <row r="59" spans="1:11" hidden="1">
      <c r="A59" s="118">
        <v>2</v>
      </c>
      <c r="B59" s="751"/>
      <c r="C59" s="752"/>
      <c r="D59" s="119"/>
      <c r="E59" s="119"/>
      <c r="F59" s="158">
        <f t="shared" ref="F59:F63" si="9">D59*E59</f>
        <v>0</v>
      </c>
      <c r="G59" s="158">
        <f t="shared" ref="G59:H63" si="10">F59</f>
        <v>0</v>
      </c>
      <c r="H59" s="158">
        <f t="shared" si="10"/>
        <v>0</v>
      </c>
    </row>
    <row r="60" spans="1:11" hidden="1">
      <c r="A60" s="118"/>
      <c r="B60" s="751"/>
      <c r="C60" s="752"/>
      <c r="D60" s="119"/>
      <c r="E60" s="119"/>
      <c r="F60" s="158">
        <f t="shared" si="9"/>
        <v>0</v>
      </c>
      <c r="G60" s="158">
        <f t="shared" si="10"/>
        <v>0</v>
      </c>
      <c r="H60" s="158">
        <f t="shared" si="10"/>
        <v>0</v>
      </c>
    </row>
    <row r="61" spans="1:11" hidden="1">
      <c r="A61" s="118"/>
      <c r="B61" s="751"/>
      <c r="C61" s="752"/>
      <c r="D61" s="119"/>
      <c r="E61" s="119"/>
      <c r="F61" s="158">
        <f t="shared" si="9"/>
        <v>0</v>
      </c>
      <c r="G61" s="158">
        <f t="shared" si="10"/>
        <v>0</v>
      </c>
      <c r="H61" s="158">
        <f t="shared" si="10"/>
        <v>0</v>
      </c>
    </row>
    <row r="62" spans="1:11" hidden="1">
      <c r="A62" s="118"/>
      <c r="B62" s="751"/>
      <c r="C62" s="752"/>
      <c r="D62" s="119"/>
      <c r="E62" s="119"/>
      <c r="F62" s="158">
        <f t="shared" si="9"/>
        <v>0</v>
      </c>
      <c r="G62" s="158">
        <f t="shared" si="10"/>
        <v>0</v>
      </c>
      <c r="H62" s="158">
        <f t="shared" si="10"/>
        <v>0</v>
      </c>
    </row>
    <row r="63" spans="1:11" hidden="1">
      <c r="A63" s="118"/>
      <c r="B63" s="751"/>
      <c r="C63" s="752"/>
      <c r="D63" s="119"/>
      <c r="E63" s="119"/>
      <c r="F63" s="158">
        <f t="shared" si="9"/>
        <v>0</v>
      </c>
      <c r="G63" s="158">
        <f t="shared" si="10"/>
        <v>0</v>
      </c>
      <c r="H63" s="158">
        <f t="shared" si="10"/>
        <v>0</v>
      </c>
    </row>
    <row r="64" spans="1:11" s="157" customFormat="1" hidden="1">
      <c r="A64" s="155"/>
      <c r="B64" s="742" t="s">
        <v>214</v>
      </c>
      <c r="C64" s="743"/>
      <c r="D64" s="156"/>
      <c r="E64" s="156"/>
      <c r="F64" s="159">
        <f>SUM(F58:F63)</f>
        <v>0</v>
      </c>
      <c r="G64" s="159">
        <f t="shared" ref="G64:H64" si="11">SUM(G58:G63)</f>
        <v>0</v>
      </c>
      <c r="H64" s="159">
        <f t="shared" si="11"/>
        <v>0</v>
      </c>
      <c r="I64" s="160"/>
      <c r="J64" s="160"/>
      <c r="K64" s="160"/>
    </row>
    <row r="66" spans="1:11" s="66" customFormat="1" ht="14.25">
      <c r="A66" s="66" t="s">
        <v>234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</row>
    <row r="68" spans="1:11" ht="72.75">
      <c r="A68" s="120" t="s">
        <v>216</v>
      </c>
      <c r="B68" s="749" t="s">
        <v>235</v>
      </c>
      <c r="C68" s="750"/>
      <c r="D68" s="115" t="s">
        <v>236</v>
      </c>
      <c r="E68" s="115" t="s">
        <v>237</v>
      </c>
      <c r="F68" s="115" t="s">
        <v>400</v>
      </c>
      <c r="G68" s="115" t="s">
        <v>401</v>
      </c>
      <c r="H68" s="115" t="s">
        <v>402</v>
      </c>
    </row>
    <row r="69" spans="1:11">
      <c r="A69" s="117">
        <v>1</v>
      </c>
      <c r="B69" s="751">
        <v>2</v>
      </c>
      <c r="C69" s="752"/>
      <c r="D69" s="117">
        <v>3</v>
      </c>
      <c r="E69" s="117">
        <v>4</v>
      </c>
      <c r="F69" s="117">
        <v>5</v>
      </c>
      <c r="G69" s="117">
        <v>6</v>
      </c>
      <c r="H69" s="117">
        <v>7</v>
      </c>
    </row>
    <row r="70" spans="1:11">
      <c r="A70" s="118">
        <v>1</v>
      </c>
      <c r="B70" s="740" t="s">
        <v>567</v>
      </c>
      <c r="C70" s="741"/>
      <c r="D70" s="119"/>
      <c r="E70" s="161"/>
      <c r="F70" s="158">
        <v>64417</v>
      </c>
      <c r="G70" s="158">
        <f>F70</f>
        <v>64417</v>
      </c>
      <c r="H70" s="158">
        <f>G70</f>
        <v>64417</v>
      </c>
    </row>
    <row r="71" spans="1:11" hidden="1">
      <c r="A71" s="118">
        <v>2</v>
      </c>
      <c r="B71" s="740"/>
      <c r="C71" s="741"/>
      <c r="D71" s="119"/>
      <c r="E71" s="161"/>
      <c r="F71" s="158">
        <f>ROUND(D71*E71,0)</f>
        <v>0</v>
      </c>
      <c r="G71" s="158">
        <f>F71</f>
        <v>0</v>
      </c>
      <c r="H71" s="158">
        <f>G71</f>
        <v>0</v>
      </c>
    </row>
    <row r="72" spans="1:11" hidden="1">
      <c r="A72" s="118"/>
      <c r="B72" s="751"/>
      <c r="C72" s="752"/>
      <c r="D72" s="119"/>
      <c r="E72" s="119"/>
      <c r="F72" s="158"/>
      <c r="G72" s="158"/>
      <c r="H72" s="158"/>
    </row>
    <row r="73" spans="1:11" hidden="1">
      <c r="A73" s="118"/>
      <c r="B73" s="751"/>
      <c r="C73" s="752"/>
      <c r="D73" s="119"/>
      <c r="E73" s="119"/>
      <c r="F73" s="158"/>
      <c r="G73" s="158"/>
      <c r="H73" s="158"/>
    </row>
    <row r="74" spans="1:11" hidden="1">
      <c r="A74" s="118"/>
      <c r="B74" s="751"/>
      <c r="C74" s="752"/>
      <c r="D74" s="119"/>
      <c r="E74" s="119"/>
      <c r="F74" s="158"/>
      <c r="G74" s="158"/>
      <c r="H74" s="158"/>
    </row>
    <row r="75" spans="1:11">
      <c r="A75" s="118">
        <v>2</v>
      </c>
      <c r="B75" s="740" t="s">
        <v>609</v>
      </c>
      <c r="C75" s="741"/>
      <c r="D75" s="119"/>
      <c r="E75" s="119"/>
      <c r="F75" s="158">
        <v>10000</v>
      </c>
      <c r="G75" s="158"/>
      <c r="H75" s="158"/>
    </row>
    <row r="76" spans="1:11" s="157" customFormat="1">
      <c r="A76" s="155"/>
      <c r="B76" s="742" t="s">
        <v>214</v>
      </c>
      <c r="C76" s="743"/>
      <c r="D76" s="156"/>
      <c r="E76" s="156"/>
      <c r="F76" s="159">
        <f>SUM(F70:F75)</f>
        <v>74417</v>
      </c>
      <c r="G76" s="159">
        <f t="shared" ref="G76:H76" si="12">SUM(G70:G75)</f>
        <v>64417</v>
      </c>
      <c r="H76" s="159">
        <f t="shared" si="12"/>
        <v>64417</v>
      </c>
      <c r="I76" s="160"/>
      <c r="J76" s="160"/>
      <c r="K76" s="160"/>
    </row>
    <row r="78" spans="1:11" hidden="1">
      <c r="A78" s="757" t="s">
        <v>238</v>
      </c>
      <c r="B78" s="757"/>
      <c r="C78" s="757"/>
      <c r="D78" s="757"/>
      <c r="E78" s="757"/>
      <c r="F78" s="757"/>
      <c r="G78" s="757"/>
      <c r="H78" s="757"/>
    </row>
    <row r="79" spans="1:11" ht="36.75" hidden="1">
      <c r="A79" s="120" t="s">
        <v>216</v>
      </c>
      <c r="B79" s="749" t="s">
        <v>0</v>
      </c>
      <c r="C79" s="750"/>
      <c r="D79" s="115" t="s">
        <v>239</v>
      </c>
      <c r="E79" s="115" t="s">
        <v>233</v>
      </c>
      <c r="F79" s="115" t="s">
        <v>240</v>
      </c>
      <c r="G79" s="115" t="s">
        <v>240</v>
      </c>
      <c r="H79" s="115" t="s">
        <v>240</v>
      </c>
    </row>
    <row r="80" spans="1:11" hidden="1">
      <c r="A80" s="117">
        <v>1</v>
      </c>
      <c r="B80" s="751">
        <v>2</v>
      </c>
      <c r="C80" s="752"/>
      <c r="D80" s="117">
        <v>3</v>
      </c>
      <c r="E80" s="117">
        <v>4</v>
      </c>
      <c r="F80" s="117">
        <v>5</v>
      </c>
      <c r="G80" s="117">
        <v>6</v>
      </c>
      <c r="H80" s="117">
        <v>7</v>
      </c>
    </row>
    <row r="81" spans="1:11" hidden="1">
      <c r="A81" s="118"/>
      <c r="B81" s="751"/>
      <c r="C81" s="752"/>
      <c r="D81" s="119"/>
      <c r="E81" s="119"/>
      <c r="F81" s="119"/>
      <c r="G81" s="119"/>
      <c r="H81" s="119"/>
    </row>
    <row r="82" spans="1:11" hidden="1">
      <c r="A82" s="118"/>
      <c r="B82" s="751"/>
      <c r="C82" s="752"/>
      <c r="D82" s="119"/>
      <c r="E82" s="119"/>
      <c r="F82" s="119"/>
      <c r="G82" s="119"/>
      <c r="H82" s="119"/>
    </row>
    <row r="83" spans="1:11" hidden="1">
      <c r="A83" s="118"/>
      <c r="B83" s="751"/>
      <c r="C83" s="752"/>
      <c r="D83" s="119"/>
      <c r="E83" s="119"/>
      <c r="F83" s="119"/>
      <c r="G83" s="119"/>
      <c r="H83" s="119"/>
    </row>
    <row r="84" spans="1:11" hidden="1">
      <c r="A84" s="118"/>
      <c r="B84" s="751"/>
      <c r="C84" s="752"/>
      <c r="D84" s="119"/>
      <c r="E84" s="119"/>
      <c r="F84" s="119"/>
      <c r="G84" s="119"/>
      <c r="H84" s="119"/>
    </row>
    <row r="85" spans="1:11" hidden="1">
      <c r="A85" s="118"/>
      <c r="B85" s="751"/>
      <c r="C85" s="752"/>
      <c r="D85" s="119"/>
      <c r="E85" s="119"/>
      <c r="F85" s="119"/>
      <c r="G85" s="119"/>
      <c r="H85" s="119"/>
    </row>
    <row r="86" spans="1:11" hidden="1">
      <c r="A86" s="118"/>
      <c r="B86" s="751"/>
      <c r="C86" s="752"/>
      <c r="D86" s="119"/>
      <c r="E86" s="119"/>
      <c r="F86" s="119"/>
      <c r="G86" s="119"/>
      <c r="H86" s="119"/>
    </row>
    <row r="87" spans="1:11" hidden="1">
      <c r="A87" s="118"/>
      <c r="B87" s="751" t="s">
        <v>214</v>
      </c>
      <c r="C87" s="752"/>
      <c r="D87" s="119"/>
      <c r="E87" s="119"/>
      <c r="F87" s="119"/>
      <c r="G87" s="119"/>
      <c r="H87" s="119"/>
    </row>
    <row r="88" spans="1:11" hidden="1"/>
    <row r="89" spans="1:11" s="66" customFormat="1" ht="14.25">
      <c r="A89" s="66" t="s">
        <v>241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</row>
    <row r="90" spans="1:11" s="66" customFormat="1" ht="14.25">
      <c r="A90" s="66" t="s">
        <v>242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</row>
    <row r="92" spans="1:11" ht="60.75">
      <c r="A92" s="120" t="s">
        <v>216</v>
      </c>
      <c r="B92" s="749" t="s">
        <v>0</v>
      </c>
      <c r="C92" s="750"/>
      <c r="D92" s="115" t="s">
        <v>603</v>
      </c>
      <c r="E92" s="115" t="s">
        <v>244</v>
      </c>
      <c r="F92" s="115" t="s">
        <v>245</v>
      </c>
      <c r="G92" s="115" t="s">
        <v>299</v>
      </c>
      <c r="H92" s="115" t="s">
        <v>300</v>
      </c>
      <c r="I92" s="115" t="s">
        <v>399</v>
      </c>
    </row>
    <row r="93" spans="1:11">
      <c r="A93" s="117">
        <v>1</v>
      </c>
      <c r="B93" s="751">
        <v>2</v>
      </c>
      <c r="C93" s="752"/>
      <c r="D93" s="117">
        <v>3</v>
      </c>
      <c r="E93" s="117">
        <v>4</v>
      </c>
      <c r="F93" s="117">
        <v>5</v>
      </c>
      <c r="G93" s="117">
        <v>6</v>
      </c>
      <c r="H93" s="117">
        <v>7</v>
      </c>
      <c r="I93" s="117">
        <v>8</v>
      </c>
    </row>
    <row r="94" spans="1:11" hidden="1">
      <c r="A94" s="118"/>
      <c r="B94" s="740"/>
      <c r="C94" s="741"/>
      <c r="D94" s="119"/>
      <c r="E94" s="119"/>
      <c r="F94" s="119"/>
      <c r="G94" s="158"/>
      <c r="H94" s="158"/>
      <c r="I94" s="158"/>
    </row>
    <row r="95" spans="1:11">
      <c r="A95" s="118"/>
      <c r="B95" s="740" t="s">
        <v>307</v>
      </c>
      <c r="C95" s="741"/>
      <c r="D95" s="119">
        <v>2</v>
      </c>
      <c r="E95" s="119">
        <v>12</v>
      </c>
      <c r="F95" s="119">
        <v>252</v>
      </c>
      <c r="G95" s="158">
        <f>D95*E95*F95</f>
        <v>6048</v>
      </c>
      <c r="H95" s="158">
        <f>G95</f>
        <v>6048</v>
      </c>
      <c r="I95" s="158">
        <f>H95</f>
        <v>6048</v>
      </c>
    </row>
    <row r="96" spans="1:11">
      <c r="A96" s="118"/>
      <c r="B96" s="331" t="s">
        <v>308</v>
      </c>
      <c r="C96" s="332"/>
      <c r="D96" s="119">
        <v>332.245</v>
      </c>
      <c r="E96" s="119">
        <v>12</v>
      </c>
      <c r="F96" s="119">
        <v>0.64800000000000002</v>
      </c>
      <c r="G96" s="158">
        <f>D96*E96*F96</f>
        <v>2583.53712</v>
      </c>
      <c r="H96" s="158">
        <f t="shared" ref="H96:H97" si="13">G96</f>
        <v>2583.53712</v>
      </c>
      <c r="I96" s="158">
        <f>H96</f>
        <v>2583.53712</v>
      </c>
    </row>
    <row r="97" spans="1:11">
      <c r="A97" s="118"/>
      <c r="B97" s="331" t="s">
        <v>309</v>
      </c>
      <c r="C97" s="332"/>
      <c r="D97" s="119">
        <v>3</v>
      </c>
      <c r="E97" s="119">
        <v>12</v>
      </c>
      <c r="F97" s="119">
        <v>1047.5999999999999</v>
      </c>
      <c r="G97" s="158">
        <f t="shared" ref="G97" si="14">D97*E97*F97</f>
        <v>37713.599999999999</v>
      </c>
      <c r="H97" s="158">
        <f t="shared" si="13"/>
        <v>37713.599999999999</v>
      </c>
      <c r="I97" s="158">
        <f>H97</f>
        <v>37713.599999999999</v>
      </c>
    </row>
    <row r="98" spans="1:11" hidden="1">
      <c r="A98" s="118"/>
      <c r="B98" s="751"/>
      <c r="C98" s="752"/>
      <c r="D98" s="119"/>
      <c r="E98" s="119"/>
      <c r="F98" s="119"/>
      <c r="G98" s="158"/>
      <c r="H98" s="158"/>
      <c r="I98" s="158"/>
    </row>
    <row r="99" spans="1:11">
      <c r="A99" s="118"/>
      <c r="B99" s="751"/>
      <c r="C99" s="752"/>
      <c r="D99" s="119"/>
      <c r="E99" s="119"/>
      <c r="F99" s="119"/>
      <c r="G99" s="158"/>
      <c r="H99" s="158"/>
      <c r="I99" s="158"/>
    </row>
    <row r="100" spans="1:11" s="157" customFormat="1">
      <c r="A100" s="155"/>
      <c r="B100" s="742" t="s">
        <v>214</v>
      </c>
      <c r="C100" s="743"/>
      <c r="D100" s="156"/>
      <c r="E100" s="156"/>
      <c r="F100" s="156"/>
      <c r="G100" s="159">
        <f>SUM(G94:G99)-0.02</f>
        <v>46345.117120000003</v>
      </c>
      <c r="H100" s="159">
        <f t="shared" ref="H100:I100" si="15">SUM(H94:H99)-0.02</f>
        <v>46345.117120000003</v>
      </c>
      <c r="I100" s="159">
        <f t="shared" si="15"/>
        <v>46345.117120000003</v>
      </c>
      <c r="J100" s="160"/>
      <c r="K100" s="160"/>
    </row>
    <row r="101" spans="1:11" s="66" customFormat="1" ht="14.25" hidden="1">
      <c r="A101" s="66" t="s">
        <v>246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</row>
    <row r="102" spans="1:11" hidden="1"/>
    <row r="103" spans="1:11" ht="36.75" hidden="1">
      <c r="A103" s="120" t="s">
        <v>216</v>
      </c>
      <c r="B103" s="749" t="s">
        <v>235</v>
      </c>
      <c r="C103" s="750"/>
      <c r="D103" s="115" t="s">
        <v>247</v>
      </c>
      <c r="E103" s="115" t="s">
        <v>248</v>
      </c>
      <c r="F103" s="115" t="s">
        <v>454</v>
      </c>
      <c r="G103" s="115" t="s">
        <v>299</v>
      </c>
      <c r="H103" s="115" t="s">
        <v>300</v>
      </c>
    </row>
    <row r="104" spans="1:11" hidden="1">
      <c r="A104" s="117">
        <v>1</v>
      </c>
      <c r="B104" s="751">
        <v>2</v>
      </c>
      <c r="C104" s="752"/>
      <c r="D104" s="117">
        <v>3</v>
      </c>
      <c r="E104" s="117">
        <v>4</v>
      </c>
      <c r="F104" s="117">
        <v>5</v>
      </c>
      <c r="G104" s="117">
        <v>6</v>
      </c>
      <c r="H104" s="117">
        <v>7</v>
      </c>
    </row>
    <row r="105" spans="1:11" hidden="1">
      <c r="A105" s="118">
        <v>1</v>
      </c>
      <c r="B105" s="751" t="s">
        <v>458</v>
      </c>
      <c r="C105" s="752"/>
      <c r="D105" s="119"/>
      <c r="E105" s="119"/>
      <c r="F105" s="119">
        <f>D105*E105</f>
        <v>0</v>
      </c>
      <c r="G105" s="119"/>
      <c r="H105" s="119"/>
    </row>
    <row r="106" spans="1:11" hidden="1">
      <c r="A106" s="118"/>
      <c r="B106" s="751"/>
      <c r="C106" s="752"/>
      <c r="D106" s="119"/>
      <c r="E106" s="119"/>
      <c r="F106" s="119">
        <f t="shared" ref="F106:F110" si="16">D106*E106</f>
        <v>0</v>
      </c>
      <c r="G106" s="119"/>
      <c r="H106" s="119"/>
    </row>
    <row r="107" spans="1:11" hidden="1">
      <c r="A107" s="118"/>
      <c r="B107" s="751"/>
      <c r="C107" s="752"/>
      <c r="D107" s="119"/>
      <c r="E107" s="119"/>
      <c r="F107" s="119">
        <f t="shared" si="16"/>
        <v>0</v>
      </c>
      <c r="G107" s="119"/>
      <c r="H107" s="119"/>
    </row>
    <row r="108" spans="1:11" hidden="1">
      <c r="A108" s="118"/>
      <c r="B108" s="751"/>
      <c r="C108" s="752"/>
      <c r="D108" s="119"/>
      <c r="E108" s="119"/>
      <c r="F108" s="119">
        <f t="shared" si="16"/>
        <v>0</v>
      </c>
      <c r="G108" s="119"/>
      <c r="H108" s="119"/>
    </row>
    <row r="109" spans="1:11" hidden="1">
      <c r="A109" s="118"/>
      <c r="B109" s="751"/>
      <c r="C109" s="752"/>
      <c r="D109" s="119"/>
      <c r="E109" s="119"/>
      <c r="F109" s="119">
        <f t="shared" si="16"/>
        <v>0</v>
      </c>
      <c r="G109" s="119"/>
      <c r="H109" s="119"/>
    </row>
    <row r="110" spans="1:11" hidden="1">
      <c r="A110" s="118"/>
      <c r="B110" s="751"/>
      <c r="C110" s="752"/>
      <c r="D110" s="119"/>
      <c r="E110" s="119"/>
      <c r="F110" s="119">
        <f t="shared" si="16"/>
        <v>0</v>
      </c>
      <c r="G110" s="119"/>
      <c r="H110" s="119"/>
    </row>
    <row r="111" spans="1:11" s="157" customFormat="1" hidden="1">
      <c r="A111" s="155"/>
      <c r="B111" s="742" t="s">
        <v>214</v>
      </c>
      <c r="C111" s="743"/>
      <c r="D111" s="156"/>
      <c r="E111" s="156"/>
      <c r="F111" s="156">
        <f>SUM(F105:F110)</f>
        <v>0</v>
      </c>
      <c r="G111" s="156">
        <f t="shared" ref="G111:H111" si="17">SUM(G105:G110)</f>
        <v>0</v>
      </c>
      <c r="H111" s="156">
        <f t="shared" si="17"/>
        <v>0</v>
      </c>
      <c r="I111" s="160"/>
      <c r="J111" s="160"/>
      <c r="K111" s="160"/>
    </row>
    <row r="112" spans="1:11" s="66" customFormat="1" ht="14.25">
      <c r="A112" s="66" t="s">
        <v>249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</row>
    <row r="114" spans="1:9" ht="36.75">
      <c r="A114" s="120" t="s">
        <v>216</v>
      </c>
      <c r="B114" s="749" t="s">
        <v>0</v>
      </c>
      <c r="C114" s="750"/>
      <c r="D114" s="115" t="s">
        <v>250</v>
      </c>
      <c r="E114" s="115" t="s">
        <v>251</v>
      </c>
      <c r="F114" s="115" t="s">
        <v>252</v>
      </c>
      <c r="G114" s="115" t="s">
        <v>299</v>
      </c>
      <c r="H114" s="115" t="s">
        <v>300</v>
      </c>
      <c r="I114" s="115" t="s">
        <v>399</v>
      </c>
    </row>
    <row r="115" spans="1:9">
      <c r="A115" s="117">
        <v>1</v>
      </c>
      <c r="B115" s="751">
        <v>2</v>
      </c>
      <c r="C115" s="752"/>
      <c r="D115" s="117">
        <v>3</v>
      </c>
      <c r="E115" s="117">
        <v>4</v>
      </c>
      <c r="F115" s="117">
        <v>5</v>
      </c>
      <c r="G115" s="117">
        <v>6</v>
      </c>
      <c r="H115" s="117">
        <v>7</v>
      </c>
      <c r="I115" s="117">
        <v>8</v>
      </c>
    </row>
    <row r="116" spans="1:9" ht="28.5" customHeight="1">
      <c r="A116" s="118"/>
      <c r="B116" s="775" t="s">
        <v>460</v>
      </c>
      <c r="C116" s="776"/>
      <c r="D116" s="119">
        <v>458.11450000000002</v>
      </c>
      <c r="E116" s="158">
        <v>8.3800000000000008</v>
      </c>
      <c r="F116" s="119">
        <v>1</v>
      </c>
      <c r="G116" s="158">
        <f t="shared" ref="G116:G117" si="18">D116*E116*F116</f>
        <v>3838.9995100000006</v>
      </c>
      <c r="H116" s="158">
        <f>G116</f>
        <v>3838.9995100000006</v>
      </c>
      <c r="I116" s="158">
        <f t="shared" ref="H116:I130" si="19">H116</f>
        <v>3838.9995100000006</v>
      </c>
    </row>
    <row r="117" spans="1:9" hidden="1">
      <c r="A117" s="118"/>
      <c r="B117" s="751"/>
      <c r="C117" s="752"/>
      <c r="D117" s="119"/>
      <c r="E117" s="158"/>
      <c r="F117" s="119"/>
      <c r="G117" s="158">
        <f t="shared" si="18"/>
        <v>0</v>
      </c>
      <c r="H117" s="158">
        <f>G117</f>
        <v>0</v>
      </c>
      <c r="I117" s="158">
        <f t="shared" si="19"/>
        <v>0</v>
      </c>
    </row>
    <row r="118" spans="1:9" hidden="1">
      <c r="A118" s="118"/>
      <c r="B118" s="740"/>
      <c r="C118" s="741"/>
      <c r="D118" s="119"/>
      <c r="E118" s="158"/>
      <c r="F118" s="119"/>
      <c r="G118" s="158">
        <f>D118*E118*F118</f>
        <v>0</v>
      </c>
      <c r="H118" s="158">
        <f t="shared" si="19"/>
        <v>0</v>
      </c>
      <c r="I118" s="158">
        <f t="shared" si="19"/>
        <v>0</v>
      </c>
    </row>
    <row r="119" spans="1:9" hidden="1">
      <c r="A119" s="118"/>
      <c r="B119" s="751"/>
      <c r="C119" s="752"/>
      <c r="D119" s="119"/>
      <c r="E119" s="158"/>
      <c r="F119" s="119"/>
      <c r="G119" s="158">
        <f t="shared" ref="G119:G130" si="20">D119*E119*F119</f>
        <v>0</v>
      </c>
      <c r="H119" s="158">
        <f t="shared" si="19"/>
        <v>0</v>
      </c>
      <c r="I119" s="158">
        <f t="shared" si="19"/>
        <v>0</v>
      </c>
    </row>
    <row r="120" spans="1:9" hidden="1">
      <c r="A120" s="118"/>
      <c r="B120" s="751"/>
      <c r="C120" s="752"/>
      <c r="D120" s="119"/>
      <c r="E120" s="158"/>
      <c r="F120" s="119"/>
      <c r="G120" s="158">
        <f t="shared" si="20"/>
        <v>0</v>
      </c>
      <c r="H120" s="158">
        <f t="shared" si="19"/>
        <v>0</v>
      </c>
      <c r="I120" s="158">
        <f t="shared" si="19"/>
        <v>0</v>
      </c>
    </row>
    <row r="121" spans="1:9" hidden="1">
      <c r="A121" s="118"/>
      <c r="B121" s="751"/>
      <c r="C121" s="752"/>
      <c r="D121" s="119"/>
      <c r="E121" s="158"/>
      <c r="F121" s="119"/>
      <c r="G121" s="158">
        <f t="shared" si="20"/>
        <v>0</v>
      </c>
      <c r="H121" s="158">
        <f t="shared" si="19"/>
        <v>0</v>
      </c>
      <c r="I121" s="158">
        <f t="shared" si="19"/>
        <v>0</v>
      </c>
    </row>
    <row r="122" spans="1:9" hidden="1">
      <c r="A122" s="118"/>
      <c r="B122" s="751"/>
      <c r="C122" s="752"/>
      <c r="D122" s="119"/>
      <c r="E122" s="158"/>
      <c r="F122" s="119"/>
      <c r="G122" s="158">
        <f t="shared" si="20"/>
        <v>0</v>
      </c>
      <c r="H122" s="158">
        <f t="shared" si="19"/>
        <v>0</v>
      </c>
      <c r="I122" s="158">
        <f t="shared" si="19"/>
        <v>0</v>
      </c>
    </row>
    <row r="123" spans="1:9" hidden="1">
      <c r="A123" s="118"/>
      <c r="B123" s="751"/>
      <c r="C123" s="752"/>
      <c r="D123" s="119"/>
      <c r="E123" s="158"/>
      <c r="F123" s="119"/>
      <c r="G123" s="158">
        <f t="shared" si="20"/>
        <v>0</v>
      </c>
      <c r="H123" s="158">
        <f t="shared" si="19"/>
        <v>0</v>
      </c>
      <c r="I123" s="158">
        <f t="shared" si="19"/>
        <v>0</v>
      </c>
    </row>
    <row r="124" spans="1:9" hidden="1">
      <c r="A124" s="118"/>
      <c r="B124" s="751"/>
      <c r="C124" s="752"/>
      <c r="D124" s="119"/>
      <c r="E124" s="158"/>
      <c r="F124" s="119"/>
      <c r="G124" s="158">
        <f t="shared" si="20"/>
        <v>0</v>
      </c>
      <c r="H124" s="158">
        <f t="shared" si="19"/>
        <v>0</v>
      </c>
      <c r="I124" s="158">
        <f t="shared" si="19"/>
        <v>0</v>
      </c>
    </row>
    <row r="125" spans="1:9" hidden="1">
      <c r="A125" s="118"/>
      <c r="B125" s="740"/>
      <c r="C125" s="741"/>
      <c r="D125" s="119"/>
      <c r="E125" s="158"/>
      <c r="F125" s="119"/>
      <c r="G125" s="158">
        <f t="shared" si="20"/>
        <v>0</v>
      </c>
      <c r="H125" s="158">
        <f t="shared" si="19"/>
        <v>0</v>
      </c>
      <c r="I125" s="158">
        <f t="shared" si="19"/>
        <v>0</v>
      </c>
    </row>
    <row r="126" spans="1:9" hidden="1">
      <c r="A126" s="118"/>
      <c r="B126" s="751"/>
      <c r="C126" s="752"/>
      <c r="D126" s="119"/>
      <c r="E126" s="158"/>
      <c r="F126" s="119"/>
      <c r="G126" s="158">
        <f t="shared" si="20"/>
        <v>0</v>
      </c>
      <c r="H126" s="158">
        <f t="shared" si="19"/>
        <v>0</v>
      </c>
      <c r="I126" s="158">
        <f t="shared" si="19"/>
        <v>0</v>
      </c>
    </row>
    <row r="127" spans="1:9" hidden="1">
      <c r="A127" s="118"/>
      <c r="B127" s="740"/>
      <c r="C127" s="741"/>
      <c r="D127" s="119"/>
      <c r="E127" s="158"/>
      <c r="F127" s="119"/>
      <c r="G127" s="158">
        <f t="shared" si="20"/>
        <v>0</v>
      </c>
      <c r="H127" s="158">
        <f t="shared" si="19"/>
        <v>0</v>
      </c>
      <c r="I127" s="158">
        <f t="shared" si="19"/>
        <v>0</v>
      </c>
    </row>
    <row r="128" spans="1:9" hidden="1">
      <c r="A128" s="118"/>
      <c r="B128" s="751"/>
      <c r="C128" s="752"/>
      <c r="D128" s="119"/>
      <c r="E128" s="158"/>
      <c r="F128" s="119"/>
      <c r="G128" s="158">
        <f t="shared" si="20"/>
        <v>0</v>
      </c>
      <c r="H128" s="158">
        <f t="shared" si="19"/>
        <v>0</v>
      </c>
      <c r="I128" s="158">
        <f t="shared" si="19"/>
        <v>0</v>
      </c>
    </row>
    <row r="129" spans="1:11" hidden="1">
      <c r="A129" s="118"/>
      <c r="B129" s="740"/>
      <c r="C129" s="741"/>
      <c r="D129" s="119"/>
      <c r="E129" s="158"/>
      <c r="F129" s="119"/>
      <c r="G129" s="158">
        <f t="shared" si="20"/>
        <v>0</v>
      </c>
      <c r="H129" s="158">
        <f t="shared" si="19"/>
        <v>0</v>
      </c>
      <c r="I129" s="158">
        <f t="shared" si="19"/>
        <v>0</v>
      </c>
    </row>
    <row r="130" spans="1:11" hidden="1">
      <c r="A130" s="118"/>
      <c r="B130" s="751"/>
      <c r="C130" s="752"/>
      <c r="D130" s="119"/>
      <c r="E130" s="158"/>
      <c r="F130" s="119"/>
      <c r="G130" s="158">
        <f t="shared" si="20"/>
        <v>0</v>
      </c>
      <c r="H130" s="158">
        <f t="shared" si="19"/>
        <v>0</v>
      </c>
      <c r="I130" s="158">
        <f t="shared" si="19"/>
        <v>0</v>
      </c>
    </row>
    <row r="131" spans="1:11">
      <c r="A131" s="118"/>
      <c r="B131" s="751"/>
      <c r="C131" s="752"/>
      <c r="D131" s="119"/>
      <c r="E131" s="119"/>
      <c r="F131" s="119"/>
      <c r="G131" s="158"/>
      <c r="H131" s="158"/>
      <c r="I131" s="158"/>
    </row>
    <row r="132" spans="1:11" s="157" customFormat="1">
      <c r="A132" s="155"/>
      <c r="B132" s="742" t="s">
        <v>214</v>
      </c>
      <c r="C132" s="743"/>
      <c r="D132" s="156"/>
      <c r="E132" s="156"/>
      <c r="F132" s="156"/>
      <c r="G132" s="159">
        <f>SUM(G116:G131)</f>
        <v>3838.9995100000006</v>
      </c>
      <c r="H132" s="159">
        <f>SUM(H116:H131)</f>
        <v>3838.9995100000006</v>
      </c>
      <c r="I132" s="159">
        <f>SUM(I116:I131)</f>
        <v>3838.9995100000006</v>
      </c>
      <c r="J132" s="160"/>
      <c r="K132" s="160"/>
    </row>
    <row r="134" spans="1:11" s="66" customFormat="1" ht="14.25" hidden="1">
      <c r="A134" s="66" t="s">
        <v>253</v>
      </c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</row>
    <row r="135" spans="1:11" hidden="1"/>
    <row r="136" spans="1:11" ht="48.75" hidden="1">
      <c r="A136" s="120" t="s">
        <v>216</v>
      </c>
      <c r="B136" s="749" t="s">
        <v>0</v>
      </c>
      <c r="C136" s="750"/>
      <c r="D136" s="115" t="s">
        <v>254</v>
      </c>
      <c r="E136" s="115" t="s">
        <v>255</v>
      </c>
      <c r="F136" s="115" t="s">
        <v>256</v>
      </c>
      <c r="G136" s="115" t="s">
        <v>256</v>
      </c>
      <c r="H136" s="115" t="s">
        <v>256</v>
      </c>
    </row>
    <row r="137" spans="1:11" hidden="1">
      <c r="A137" s="117">
        <v>1</v>
      </c>
      <c r="B137" s="751">
        <v>2</v>
      </c>
      <c r="C137" s="752"/>
      <c r="D137" s="117">
        <v>3</v>
      </c>
      <c r="E137" s="117">
        <v>4</v>
      </c>
      <c r="F137" s="117">
        <v>5</v>
      </c>
      <c r="G137" s="117">
        <v>6</v>
      </c>
      <c r="H137" s="117">
        <v>7</v>
      </c>
    </row>
    <row r="138" spans="1:11" hidden="1">
      <c r="A138" s="118"/>
      <c r="B138" s="751"/>
      <c r="C138" s="752"/>
      <c r="D138" s="119"/>
      <c r="E138" s="119"/>
      <c r="F138" s="119"/>
      <c r="G138" s="119"/>
      <c r="H138" s="119"/>
    </row>
    <row r="139" spans="1:11" hidden="1">
      <c r="A139" s="118"/>
      <c r="B139" s="751"/>
      <c r="C139" s="752"/>
      <c r="D139" s="119"/>
      <c r="E139" s="119"/>
      <c r="F139" s="119"/>
      <c r="G139" s="119"/>
      <c r="H139" s="119"/>
    </row>
    <row r="140" spans="1:11" hidden="1">
      <c r="A140" s="118"/>
      <c r="B140" s="751"/>
      <c r="C140" s="752"/>
      <c r="D140" s="119"/>
      <c r="E140" s="119"/>
      <c r="F140" s="119"/>
      <c r="G140" s="119"/>
      <c r="H140" s="119"/>
    </row>
    <row r="141" spans="1:11" hidden="1">
      <c r="A141" s="118"/>
      <c r="B141" s="751"/>
      <c r="C141" s="752"/>
      <c r="D141" s="119"/>
      <c r="E141" s="119"/>
      <c r="F141" s="119"/>
      <c r="G141" s="119"/>
      <c r="H141" s="119"/>
    </row>
    <row r="142" spans="1:11" hidden="1">
      <c r="A142" s="118"/>
      <c r="B142" s="751"/>
      <c r="C142" s="752"/>
      <c r="D142" s="119"/>
      <c r="E142" s="119"/>
      <c r="F142" s="119"/>
      <c r="G142" s="119"/>
      <c r="H142" s="119"/>
    </row>
    <row r="143" spans="1:11" hidden="1">
      <c r="A143" s="118"/>
      <c r="B143" s="751"/>
      <c r="C143" s="752"/>
      <c r="D143" s="119"/>
      <c r="E143" s="119"/>
      <c r="F143" s="119"/>
      <c r="G143" s="119"/>
      <c r="H143" s="119"/>
    </row>
    <row r="144" spans="1:11" s="157" customFormat="1" hidden="1">
      <c r="A144" s="155"/>
      <c r="B144" s="742" t="s">
        <v>214</v>
      </c>
      <c r="C144" s="743"/>
      <c r="D144" s="156"/>
      <c r="E144" s="156"/>
      <c r="F144" s="156">
        <f>SUM(F138:F143)</f>
        <v>0</v>
      </c>
      <c r="G144" s="156">
        <f t="shared" ref="G144:H144" si="21">SUM(G138:G143)</f>
        <v>0</v>
      </c>
      <c r="H144" s="156">
        <f t="shared" si="21"/>
        <v>0</v>
      </c>
      <c r="I144" s="160"/>
      <c r="J144" s="160"/>
      <c r="K144" s="160"/>
    </row>
    <row r="145" spans="1:11" hidden="1"/>
    <row r="146" spans="1:11" s="66" customFormat="1" ht="14.25">
      <c r="A146" s="66" t="s">
        <v>257</v>
      </c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</row>
    <row r="148" spans="1:11" ht="24.75">
      <c r="A148" s="120" t="s">
        <v>216</v>
      </c>
      <c r="B148" s="749" t="s">
        <v>604</v>
      </c>
      <c r="C148" s="750"/>
      <c r="D148" s="115" t="s">
        <v>258</v>
      </c>
      <c r="E148" s="115" t="s">
        <v>259</v>
      </c>
      <c r="F148" s="115" t="s">
        <v>299</v>
      </c>
      <c r="G148" s="115" t="s">
        <v>300</v>
      </c>
      <c r="H148" s="115" t="s">
        <v>399</v>
      </c>
    </row>
    <row r="149" spans="1:11">
      <c r="A149" s="117">
        <v>1</v>
      </c>
      <c r="B149" s="751">
        <v>2</v>
      </c>
      <c r="C149" s="752"/>
      <c r="D149" s="117">
        <v>3</v>
      </c>
      <c r="E149" s="117">
        <v>4</v>
      </c>
      <c r="F149" s="117">
        <v>5</v>
      </c>
      <c r="G149" s="117">
        <v>6</v>
      </c>
      <c r="H149" s="117">
        <v>7</v>
      </c>
    </row>
    <row r="150" spans="1:11">
      <c r="A150" s="118">
        <v>1</v>
      </c>
      <c r="B150" s="740" t="s">
        <v>550</v>
      </c>
      <c r="C150" s="741"/>
      <c r="D150" s="119">
        <v>1</v>
      </c>
      <c r="E150" s="158">
        <v>25488</v>
      </c>
      <c r="F150" s="158">
        <f>E150*D150</f>
        <v>25488</v>
      </c>
      <c r="G150" s="158">
        <f>F150</f>
        <v>25488</v>
      </c>
      <c r="H150" s="158">
        <f>G150</f>
        <v>25488</v>
      </c>
    </row>
    <row r="151" spans="1:11">
      <c r="A151" s="118"/>
      <c r="B151" s="751" t="s">
        <v>554</v>
      </c>
      <c r="C151" s="752"/>
      <c r="D151" s="119"/>
      <c r="E151" s="158"/>
      <c r="F151" s="158">
        <f t="shared" ref="F151:F181" si="22">E151*D151</f>
        <v>0</v>
      </c>
      <c r="G151" s="158">
        <f t="shared" ref="G151:H167" si="23">F151</f>
        <v>0</v>
      </c>
      <c r="H151" s="158">
        <f t="shared" si="23"/>
        <v>0</v>
      </c>
    </row>
    <row r="152" spans="1:11">
      <c r="A152" s="118">
        <v>2</v>
      </c>
      <c r="B152" s="740" t="s">
        <v>555</v>
      </c>
      <c r="C152" s="741"/>
      <c r="D152" s="119">
        <v>1</v>
      </c>
      <c r="E152" s="158">
        <v>2775</v>
      </c>
      <c r="F152" s="158">
        <f t="shared" si="22"/>
        <v>2775</v>
      </c>
      <c r="G152" s="158">
        <f t="shared" si="23"/>
        <v>2775</v>
      </c>
      <c r="H152" s="158">
        <f t="shared" si="23"/>
        <v>2775</v>
      </c>
    </row>
    <row r="153" spans="1:11">
      <c r="A153" s="118"/>
      <c r="B153" s="751" t="s">
        <v>556</v>
      </c>
      <c r="C153" s="752"/>
      <c r="D153" s="119"/>
      <c r="E153" s="158"/>
      <c r="F153" s="158">
        <f t="shared" si="22"/>
        <v>0</v>
      </c>
      <c r="G153" s="158">
        <f t="shared" si="23"/>
        <v>0</v>
      </c>
      <c r="H153" s="158">
        <f t="shared" si="23"/>
        <v>0</v>
      </c>
    </row>
    <row r="154" spans="1:11" hidden="1">
      <c r="A154" s="118"/>
      <c r="B154" s="740"/>
      <c r="C154" s="741"/>
      <c r="D154" s="119"/>
      <c r="E154" s="158"/>
      <c r="F154" s="158">
        <f t="shared" si="22"/>
        <v>0</v>
      </c>
      <c r="G154" s="158">
        <f t="shared" si="23"/>
        <v>0</v>
      </c>
      <c r="H154" s="158">
        <f t="shared" si="23"/>
        <v>0</v>
      </c>
    </row>
    <row r="155" spans="1:11" hidden="1">
      <c r="A155" s="118"/>
      <c r="B155" s="751"/>
      <c r="C155" s="752"/>
      <c r="D155" s="119"/>
      <c r="E155" s="158"/>
      <c r="F155" s="158">
        <f t="shared" si="22"/>
        <v>0</v>
      </c>
      <c r="G155" s="158">
        <f t="shared" si="23"/>
        <v>0</v>
      </c>
      <c r="H155" s="158">
        <f t="shared" si="23"/>
        <v>0</v>
      </c>
    </row>
    <row r="156" spans="1:11" hidden="1">
      <c r="A156" s="118"/>
      <c r="B156" s="740"/>
      <c r="C156" s="741"/>
      <c r="D156" s="119"/>
      <c r="E156" s="158"/>
      <c r="F156" s="158">
        <f t="shared" si="22"/>
        <v>0</v>
      </c>
      <c r="G156" s="158">
        <f t="shared" si="23"/>
        <v>0</v>
      </c>
      <c r="H156" s="158">
        <f t="shared" si="23"/>
        <v>0</v>
      </c>
    </row>
    <row r="157" spans="1:11" hidden="1">
      <c r="A157" s="118"/>
      <c r="B157" s="751"/>
      <c r="C157" s="752"/>
      <c r="D157" s="119"/>
      <c r="E157" s="158"/>
      <c r="F157" s="158">
        <f t="shared" si="22"/>
        <v>0</v>
      </c>
      <c r="G157" s="158">
        <f t="shared" si="23"/>
        <v>0</v>
      </c>
      <c r="H157" s="158">
        <f t="shared" si="23"/>
        <v>0</v>
      </c>
    </row>
    <row r="158" spans="1:11" hidden="1">
      <c r="A158" s="118"/>
      <c r="B158" s="775"/>
      <c r="C158" s="776"/>
      <c r="D158" s="119"/>
      <c r="E158" s="158"/>
      <c r="F158" s="158">
        <f t="shared" si="22"/>
        <v>0</v>
      </c>
      <c r="G158" s="158">
        <f t="shared" si="23"/>
        <v>0</v>
      </c>
      <c r="H158" s="158">
        <f t="shared" si="23"/>
        <v>0</v>
      </c>
    </row>
    <row r="159" spans="1:11" hidden="1">
      <c r="A159" s="118"/>
      <c r="B159" s="751"/>
      <c r="C159" s="752"/>
      <c r="D159" s="119"/>
      <c r="E159" s="158"/>
      <c r="F159" s="158">
        <f t="shared" si="22"/>
        <v>0</v>
      </c>
      <c r="G159" s="158">
        <f t="shared" si="23"/>
        <v>0</v>
      </c>
      <c r="H159" s="158">
        <f t="shared" si="23"/>
        <v>0</v>
      </c>
    </row>
    <row r="160" spans="1:11" hidden="1">
      <c r="A160" s="118"/>
      <c r="B160" s="740"/>
      <c r="C160" s="741"/>
      <c r="D160" s="119"/>
      <c r="E160" s="158"/>
      <c r="F160" s="158">
        <f t="shared" si="22"/>
        <v>0</v>
      </c>
      <c r="G160" s="158">
        <f t="shared" si="23"/>
        <v>0</v>
      </c>
      <c r="H160" s="158">
        <f t="shared" si="23"/>
        <v>0</v>
      </c>
    </row>
    <row r="161" spans="1:8" hidden="1">
      <c r="A161" s="118"/>
      <c r="B161" s="751"/>
      <c r="C161" s="752"/>
      <c r="D161" s="119"/>
      <c r="E161" s="158"/>
      <c r="F161" s="158">
        <f t="shared" si="22"/>
        <v>0</v>
      </c>
      <c r="G161" s="158">
        <f t="shared" si="23"/>
        <v>0</v>
      </c>
      <c r="H161" s="158">
        <f t="shared" si="23"/>
        <v>0</v>
      </c>
    </row>
    <row r="162" spans="1:8" hidden="1">
      <c r="A162" s="118"/>
      <c r="B162" s="740"/>
      <c r="C162" s="741"/>
      <c r="D162" s="119"/>
      <c r="E162" s="158"/>
      <c r="F162" s="158">
        <f t="shared" si="22"/>
        <v>0</v>
      </c>
      <c r="G162" s="158">
        <f t="shared" si="23"/>
        <v>0</v>
      </c>
      <c r="H162" s="158">
        <f t="shared" si="23"/>
        <v>0</v>
      </c>
    </row>
    <row r="163" spans="1:8" hidden="1">
      <c r="A163" s="118"/>
      <c r="B163" s="751"/>
      <c r="C163" s="752"/>
      <c r="D163" s="119"/>
      <c r="E163" s="158"/>
      <c r="F163" s="158">
        <f t="shared" si="22"/>
        <v>0</v>
      </c>
      <c r="G163" s="158">
        <f t="shared" si="23"/>
        <v>0</v>
      </c>
      <c r="H163" s="158">
        <f t="shared" si="23"/>
        <v>0</v>
      </c>
    </row>
    <row r="164" spans="1:8" hidden="1">
      <c r="A164" s="118"/>
      <c r="B164" s="740"/>
      <c r="C164" s="741"/>
      <c r="D164" s="119"/>
      <c r="E164" s="158"/>
      <c r="F164" s="158">
        <f t="shared" si="22"/>
        <v>0</v>
      </c>
      <c r="G164" s="158">
        <f t="shared" si="23"/>
        <v>0</v>
      </c>
      <c r="H164" s="158">
        <f t="shared" si="23"/>
        <v>0</v>
      </c>
    </row>
    <row r="165" spans="1:8" hidden="1">
      <c r="A165" s="118"/>
      <c r="B165" s="751"/>
      <c r="C165" s="752"/>
      <c r="D165" s="119"/>
      <c r="E165" s="158"/>
      <c r="F165" s="158">
        <f t="shared" si="22"/>
        <v>0</v>
      </c>
      <c r="G165" s="158">
        <f t="shared" si="23"/>
        <v>0</v>
      </c>
      <c r="H165" s="158">
        <f t="shared" si="23"/>
        <v>0</v>
      </c>
    </row>
    <row r="166" spans="1:8" hidden="1">
      <c r="A166" s="118"/>
      <c r="B166" s="740"/>
      <c r="C166" s="741"/>
      <c r="D166" s="119"/>
      <c r="E166" s="158"/>
      <c r="F166" s="158">
        <f t="shared" si="22"/>
        <v>0</v>
      </c>
      <c r="G166" s="158">
        <f t="shared" si="23"/>
        <v>0</v>
      </c>
      <c r="H166" s="158">
        <f t="shared" si="23"/>
        <v>0</v>
      </c>
    </row>
    <row r="167" spans="1:8" hidden="1">
      <c r="A167" s="118"/>
      <c r="B167" s="751"/>
      <c r="C167" s="752"/>
      <c r="D167" s="119"/>
      <c r="E167" s="158"/>
      <c r="F167" s="158">
        <f t="shared" si="22"/>
        <v>0</v>
      </c>
      <c r="G167" s="158">
        <f t="shared" si="23"/>
        <v>0</v>
      </c>
      <c r="H167" s="158">
        <f t="shared" si="23"/>
        <v>0</v>
      </c>
    </row>
    <row r="168" spans="1:8" hidden="1">
      <c r="A168" s="118"/>
      <c r="B168" s="740"/>
      <c r="C168" s="741"/>
      <c r="D168" s="119"/>
      <c r="E168" s="158"/>
      <c r="F168" s="158">
        <f t="shared" si="22"/>
        <v>0</v>
      </c>
      <c r="G168" s="158">
        <f t="shared" ref="G168:H181" si="24">F168</f>
        <v>0</v>
      </c>
      <c r="H168" s="158">
        <f t="shared" si="24"/>
        <v>0</v>
      </c>
    </row>
    <row r="169" spans="1:8" hidden="1">
      <c r="A169" s="118"/>
      <c r="B169" s="751"/>
      <c r="C169" s="752"/>
      <c r="D169" s="119"/>
      <c r="E169" s="158"/>
      <c r="F169" s="158">
        <f t="shared" si="22"/>
        <v>0</v>
      </c>
      <c r="G169" s="158">
        <f t="shared" si="24"/>
        <v>0</v>
      </c>
      <c r="H169" s="158">
        <f t="shared" si="24"/>
        <v>0</v>
      </c>
    </row>
    <row r="170" spans="1:8" hidden="1">
      <c r="A170" s="118"/>
      <c r="B170" s="740"/>
      <c r="C170" s="741"/>
      <c r="D170" s="119"/>
      <c r="E170" s="158"/>
      <c r="F170" s="158">
        <f t="shared" si="22"/>
        <v>0</v>
      </c>
      <c r="G170" s="158">
        <f t="shared" si="24"/>
        <v>0</v>
      </c>
      <c r="H170" s="158">
        <f t="shared" si="24"/>
        <v>0</v>
      </c>
    </row>
    <row r="171" spans="1:8" hidden="1">
      <c r="A171" s="118"/>
      <c r="B171" s="751"/>
      <c r="C171" s="752"/>
      <c r="D171" s="119"/>
      <c r="E171" s="158"/>
      <c r="F171" s="158">
        <f t="shared" si="22"/>
        <v>0</v>
      </c>
      <c r="G171" s="158">
        <f t="shared" si="24"/>
        <v>0</v>
      </c>
      <c r="H171" s="158">
        <f t="shared" si="24"/>
        <v>0</v>
      </c>
    </row>
    <row r="172" spans="1:8" hidden="1">
      <c r="A172" s="118"/>
      <c r="B172" s="740"/>
      <c r="C172" s="741"/>
      <c r="D172" s="119"/>
      <c r="E172" s="158"/>
      <c r="F172" s="158">
        <f t="shared" si="22"/>
        <v>0</v>
      </c>
      <c r="G172" s="158">
        <f t="shared" si="24"/>
        <v>0</v>
      </c>
      <c r="H172" s="158">
        <f t="shared" si="24"/>
        <v>0</v>
      </c>
    </row>
    <row r="173" spans="1:8" hidden="1">
      <c r="A173" s="118"/>
      <c r="B173" s="751"/>
      <c r="C173" s="752"/>
      <c r="D173" s="119"/>
      <c r="E173" s="158"/>
      <c r="F173" s="158">
        <f t="shared" si="22"/>
        <v>0</v>
      </c>
      <c r="G173" s="158">
        <f t="shared" si="24"/>
        <v>0</v>
      </c>
      <c r="H173" s="158">
        <f t="shared" si="24"/>
        <v>0</v>
      </c>
    </row>
    <row r="174" spans="1:8" hidden="1">
      <c r="A174" s="118"/>
      <c r="B174" s="755"/>
      <c r="C174" s="756"/>
      <c r="D174" s="119"/>
      <c r="E174" s="158"/>
      <c r="F174" s="158">
        <f t="shared" si="22"/>
        <v>0</v>
      </c>
      <c r="G174" s="158">
        <f t="shared" si="24"/>
        <v>0</v>
      </c>
      <c r="H174" s="158">
        <f t="shared" si="24"/>
        <v>0</v>
      </c>
    </row>
    <row r="175" spans="1:8" hidden="1">
      <c r="A175" s="118"/>
      <c r="B175" s="751"/>
      <c r="C175" s="752"/>
      <c r="D175" s="119"/>
      <c r="E175" s="158"/>
      <c r="F175" s="158">
        <f t="shared" si="22"/>
        <v>0</v>
      </c>
      <c r="G175" s="158">
        <f t="shared" si="24"/>
        <v>0</v>
      </c>
      <c r="H175" s="158">
        <f t="shared" si="24"/>
        <v>0</v>
      </c>
    </row>
    <row r="176" spans="1:8" hidden="1">
      <c r="A176" s="118"/>
      <c r="B176" s="755"/>
      <c r="C176" s="756"/>
      <c r="D176" s="119"/>
      <c r="E176" s="158"/>
      <c r="F176" s="158">
        <f t="shared" si="22"/>
        <v>0</v>
      </c>
      <c r="G176" s="158">
        <f t="shared" si="24"/>
        <v>0</v>
      </c>
      <c r="H176" s="158">
        <f t="shared" si="24"/>
        <v>0</v>
      </c>
    </row>
    <row r="177" spans="1:11" hidden="1">
      <c r="A177" s="118"/>
      <c r="B177" s="751"/>
      <c r="C177" s="752"/>
      <c r="D177" s="119"/>
      <c r="E177" s="158"/>
      <c r="F177" s="158">
        <f t="shared" si="22"/>
        <v>0</v>
      </c>
      <c r="G177" s="158">
        <f t="shared" si="24"/>
        <v>0</v>
      </c>
      <c r="H177" s="158">
        <f t="shared" si="24"/>
        <v>0</v>
      </c>
    </row>
    <row r="178" spans="1:11" hidden="1">
      <c r="A178" s="118"/>
      <c r="B178" s="755"/>
      <c r="C178" s="756"/>
      <c r="D178" s="119"/>
      <c r="E178" s="158"/>
      <c r="F178" s="158">
        <f t="shared" si="22"/>
        <v>0</v>
      </c>
      <c r="G178" s="158">
        <f t="shared" si="24"/>
        <v>0</v>
      </c>
      <c r="H178" s="158">
        <f t="shared" si="24"/>
        <v>0</v>
      </c>
    </row>
    <row r="179" spans="1:11">
      <c r="A179" s="118">
        <v>3</v>
      </c>
      <c r="B179" s="740" t="s">
        <v>557</v>
      </c>
      <c r="C179" s="741"/>
      <c r="D179" s="119">
        <v>1</v>
      </c>
      <c r="E179" s="158">
        <f>(F179+G179+H179)/3</f>
        <v>34349.386666666665</v>
      </c>
      <c r="F179" s="158">
        <v>27682.720000000001</v>
      </c>
      <c r="G179" s="158">
        <v>37682.720000000001</v>
      </c>
      <c r="H179" s="158">
        <f t="shared" si="24"/>
        <v>37682.720000000001</v>
      </c>
    </row>
    <row r="180" spans="1:11">
      <c r="A180" s="118"/>
      <c r="B180" s="698" t="s">
        <v>610</v>
      </c>
      <c r="C180" s="699"/>
      <c r="D180" s="119"/>
      <c r="E180" s="158"/>
      <c r="F180" s="158">
        <f t="shared" si="22"/>
        <v>0</v>
      </c>
      <c r="G180" s="158">
        <f t="shared" si="24"/>
        <v>0</v>
      </c>
      <c r="H180" s="158">
        <f t="shared" si="24"/>
        <v>0</v>
      </c>
    </row>
    <row r="181" spans="1:11">
      <c r="A181" s="118"/>
      <c r="B181" s="751"/>
      <c r="C181" s="752"/>
      <c r="D181" s="119"/>
      <c r="E181" s="158"/>
      <c r="F181" s="158">
        <f t="shared" si="22"/>
        <v>0</v>
      </c>
      <c r="G181" s="158">
        <f t="shared" si="24"/>
        <v>0</v>
      </c>
      <c r="H181" s="158">
        <f t="shared" si="24"/>
        <v>0</v>
      </c>
    </row>
    <row r="182" spans="1:11" s="157" customFormat="1">
      <c r="A182" s="155"/>
      <c r="B182" s="742" t="s">
        <v>214</v>
      </c>
      <c r="C182" s="743"/>
      <c r="D182" s="156"/>
      <c r="E182" s="159"/>
      <c r="F182" s="159">
        <f>SUM(F150:F181)</f>
        <v>55945.72</v>
      </c>
      <c r="G182" s="159">
        <f t="shared" ref="G182:H182" si="25">SUM(G150:G181)</f>
        <v>65945.72</v>
      </c>
      <c r="H182" s="159">
        <f t="shared" si="25"/>
        <v>65945.72</v>
      </c>
      <c r="I182" s="160"/>
      <c r="J182" s="160"/>
      <c r="K182" s="160"/>
    </row>
    <row r="184" spans="1:11" s="66" customFormat="1" ht="14.25">
      <c r="A184" s="66" t="s">
        <v>260</v>
      </c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</row>
    <row r="186" spans="1:11" ht="24.75">
      <c r="A186" s="120" t="s">
        <v>216</v>
      </c>
      <c r="B186" s="749" t="s">
        <v>604</v>
      </c>
      <c r="C186" s="750"/>
      <c r="D186" s="115" t="s">
        <v>258</v>
      </c>
      <c r="E186" s="115" t="s">
        <v>259</v>
      </c>
      <c r="F186" s="115" t="s">
        <v>299</v>
      </c>
      <c r="G186" s="115" t="s">
        <v>300</v>
      </c>
      <c r="H186" s="115" t="s">
        <v>399</v>
      </c>
    </row>
    <row r="187" spans="1:11" hidden="1">
      <c r="A187" s="117">
        <v>1</v>
      </c>
      <c r="B187" s="751">
        <v>2</v>
      </c>
      <c r="C187" s="752"/>
      <c r="D187" s="117">
        <v>3</v>
      </c>
      <c r="E187" s="117">
        <v>4</v>
      </c>
      <c r="F187" s="117">
        <v>5</v>
      </c>
      <c r="G187" s="117">
        <v>6</v>
      </c>
      <c r="H187" s="117">
        <v>7</v>
      </c>
    </row>
    <row r="188" spans="1:11" hidden="1">
      <c r="A188" s="118"/>
      <c r="B188" s="740"/>
      <c r="C188" s="741"/>
      <c r="D188" s="119"/>
      <c r="E188" s="158"/>
      <c r="F188" s="158">
        <f>E188*D188</f>
        <v>0</v>
      </c>
      <c r="G188" s="158">
        <f>F188</f>
        <v>0</v>
      </c>
      <c r="H188" s="158">
        <f>G188</f>
        <v>0</v>
      </c>
    </row>
    <row r="189" spans="1:11" hidden="1">
      <c r="A189" s="118"/>
      <c r="B189" s="740"/>
      <c r="C189" s="741"/>
      <c r="D189" s="119"/>
      <c r="E189" s="158"/>
      <c r="F189" s="158">
        <f t="shared" ref="F189:F208" si="26">E189*D189</f>
        <v>0</v>
      </c>
      <c r="G189" s="158">
        <f t="shared" ref="G189:H208" si="27">F189</f>
        <v>0</v>
      </c>
      <c r="H189" s="158">
        <f t="shared" si="27"/>
        <v>0</v>
      </c>
    </row>
    <row r="190" spans="1:11" hidden="1">
      <c r="A190" s="118"/>
      <c r="B190" s="740"/>
      <c r="C190" s="741"/>
      <c r="D190" s="119"/>
      <c r="E190" s="158"/>
      <c r="F190" s="158">
        <f t="shared" si="26"/>
        <v>0</v>
      </c>
      <c r="G190" s="158">
        <f t="shared" si="27"/>
        <v>0</v>
      </c>
      <c r="H190" s="158">
        <f t="shared" si="27"/>
        <v>0</v>
      </c>
    </row>
    <row r="191" spans="1:11" hidden="1">
      <c r="A191" s="118"/>
      <c r="B191" s="740"/>
      <c r="C191" s="741"/>
      <c r="D191" s="119"/>
      <c r="E191" s="158"/>
      <c r="F191" s="158">
        <f>E191*D191</f>
        <v>0</v>
      </c>
      <c r="G191" s="158">
        <f>F191</f>
        <v>0</v>
      </c>
      <c r="H191" s="158">
        <f t="shared" si="27"/>
        <v>0</v>
      </c>
    </row>
    <row r="192" spans="1:11" hidden="1">
      <c r="A192" s="118"/>
      <c r="B192" s="740"/>
      <c r="C192" s="741"/>
      <c r="D192" s="119"/>
      <c r="E192" s="158"/>
      <c r="F192" s="158">
        <f t="shared" si="26"/>
        <v>0</v>
      </c>
      <c r="G192" s="158">
        <f t="shared" si="27"/>
        <v>0</v>
      </c>
      <c r="H192" s="158">
        <f t="shared" si="27"/>
        <v>0</v>
      </c>
    </row>
    <row r="193" spans="1:8" hidden="1">
      <c r="A193" s="118"/>
      <c r="B193" s="740"/>
      <c r="C193" s="741"/>
      <c r="D193" s="119"/>
      <c r="E193" s="158"/>
      <c r="F193" s="158">
        <f t="shared" si="26"/>
        <v>0</v>
      </c>
      <c r="G193" s="158">
        <f t="shared" si="27"/>
        <v>0</v>
      </c>
      <c r="H193" s="158">
        <f t="shared" si="27"/>
        <v>0</v>
      </c>
    </row>
    <row r="194" spans="1:8" hidden="1">
      <c r="A194" s="118"/>
      <c r="B194" s="740"/>
      <c r="C194" s="741"/>
      <c r="D194" s="119"/>
      <c r="E194" s="158"/>
      <c r="F194" s="158">
        <f t="shared" si="26"/>
        <v>0</v>
      </c>
      <c r="G194" s="158">
        <f t="shared" si="27"/>
        <v>0</v>
      </c>
      <c r="H194" s="158">
        <f t="shared" si="27"/>
        <v>0</v>
      </c>
    </row>
    <row r="195" spans="1:8" hidden="1">
      <c r="A195" s="118"/>
      <c r="B195" s="740"/>
      <c r="C195" s="741"/>
      <c r="D195" s="119"/>
      <c r="E195" s="158"/>
      <c r="F195" s="158">
        <f t="shared" si="26"/>
        <v>0</v>
      </c>
      <c r="G195" s="158">
        <f t="shared" si="27"/>
        <v>0</v>
      </c>
      <c r="H195" s="158">
        <f t="shared" si="27"/>
        <v>0</v>
      </c>
    </row>
    <row r="196" spans="1:8">
      <c r="A196" s="118"/>
      <c r="B196" s="740"/>
      <c r="C196" s="741"/>
      <c r="D196" s="119"/>
      <c r="E196" s="158"/>
      <c r="F196" s="158">
        <f t="shared" si="26"/>
        <v>0</v>
      </c>
      <c r="G196" s="158">
        <f t="shared" si="27"/>
        <v>0</v>
      </c>
      <c r="H196" s="158">
        <f t="shared" si="27"/>
        <v>0</v>
      </c>
    </row>
    <row r="197" spans="1:8">
      <c r="A197" s="118">
        <v>1</v>
      </c>
      <c r="B197" s="781" t="s">
        <v>504</v>
      </c>
      <c r="C197" s="782"/>
      <c r="D197" s="119">
        <v>1</v>
      </c>
      <c r="E197" s="158">
        <v>28800</v>
      </c>
      <c r="F197" s="158">
        <f t="shared" si="26"/>
        <v>28800</v>
      </c>
      <c r="G197" s="158">
        <f>F197</f>
        <v>28800</v>
      </c>
      <c r="H197" s="158">
        <f>G197</f>
        <v>28800</v>
      </c>
    </row>
    <row r="198" spans="1:8">
      <c r="A198" s="118"/>
      <c r="B198" s="779" t="s">
        <v>505</v>
      </c>
      <c r="C198" s="780"/>
      <c r="D198" s="119"/>
      <c r="E198" s="158"/>
      <c r="F198" s="158">
        <f t="shared" si="26"/>
        <v>0</v>
      </c>
      <c r="G198" s="158">
        <f t="shared" si="27"/>
        <v>0</v>
      </c>
      <c r="H198" s="158">
        <f t="shared" si="27"/>
        <v>0</v>
      </c>
    </row>
    <row r="199" spans="1:8">
      <c r="A199" s="118"/>
      <c r="B199" s="779" t="s">
        <v>551</v>
      </c>
      <c r="C199" s="780"/>
      <c r="D199" s="119"/>
      <c r="E199" s="158"/>
      <c r="F199" s="158">
        <f t="shared" si="26"/>
        <v>0</v>
      </c>
      <c r="G199" s="158">
        <f t="shared" si="27"/>
        <v>0</v>
      </c>
      <c r="H199" s="158">
        <f t="shared" si="27"/>
        <v>0</v>
      </c>
    </row>
    <row r="200" spans="1:8" hidden="1">
      <c r="A200" s="118"/>
      <c r="B200" s="781"/>
      <c r="C200" s="782"/>
      <c r="D200" s="119"/>
      <c r="E200" s="158"/>
      <c r="F200" s="158">
        <f t="shared" si="26"/>
        <v>0</v>
      </c>
      <c r="G200" s="158">
        <f t="shared" si="27"/>
        <v>0</v>
      </c>
      <c r="H200" s="158">
        <f t="shared" si="27"/>
        <v>0</v>
      </c>
    </row>
    <row r="201" spans="1:8" hidden="1">
      <c r="A201" s="118"/>
      <c r="B201" s="779"/>
      <c r="C201" s="780"/>
      <c r="D201" s="119"/>
      <c r="E201" s="158"/>
      <c r="F201" s="158">
        <f t="shared" si="26"/>
        <v>0</v>
      </c>
      <c r="G201" s="158">
        <f t="shared" si="27"/>
        <v>0</v>
      </c>
      <c r="H201" s="158">
        <f t="shared" si="27"/>
        <v>0</v>
      </c>
    </row>
    <row r="202" spans="1:8" hidden="1">
      <c r="A202" s="118"/>
      <c r="B202" s="779"/>
      <c r="C202" s="780"/>
      <c r="D202" s="119"/>
      <c r="E202" s="158"/>
      <c r="F202" s="158">
        <f t="shared" si="26"/>
        <v>0</v>
      </c>
      <c r="G202" s="158">
        <f t="shared" si="27"/>
        <v>0</v>
      </c>
      <c r="H202" s="158">
        <f t="shared" si="27"/>
        <v>0</v>
      </c>
    </row>
    <row r="203" spans="1:8" hidden="1">
      <c r="A203" s="118"/>
      <c r="B203" s="779"/>
      <c r="C203" s="780"/>
      <c r="D203" s="119"/>
      <c r="E203" s="158"/>
      <c r="F203" s="158">
        <f t="shared" si="26"/>
        <v>0</v>
      </c>
      <c r="G203" s="158">
        <v>0</v>
      </c>
      <c r="H203" s="158">
        <f t="shared" si="27"/>
        <v>0</v>
      </c>
    </row>
    <row r="204" spans="1:8" hidden="1">
      <c r="A204" s="118"/>
      <c r="B204" s="779"/>
      <c r="C204" s="780"/>
      <c r="D204" s="119"/>
      <c r="E204" s="158"/>
      <c r="F204" s="158">
        <f t="shared" si="26"/>
        <v>0</v>
      </c>
      <c r="G204" s="158">
        <f t="shared" si="27"/>
        <v>0</v>
      </c>
      <c r="H204" s="158">
        <f t="shared" si="27"/>
        <v>0</v>
      </c>
    </row>
    <row r="205" spans="1:8" hidden="1">
      <c r="A205" s="118"/>
      <c r="B205" s="779"/>
      <c r="C205" s="780"/>
      <c r="D205" s="119"/>
      <c r="E205" s="158"/>
      <c r="F205" s="158">
        <f t="shared" si="26"/>
        <v>0</v>
      </c>
      <c r="G205" s="158">
        <f t="shared" si="27"/>
        <v>0</v>
      </c>
      <c r="H205" s="158">
        <f t="shared" si="27"/>
        <v>0</v>
      </c>
    </row>
    <row r="206" spans="1:8" hidden="1">
      <c r="A206" s="118"/>
      <c r="B206" s="779"/>
      <c r="C206" s="780"/>
      <c r="D206" s="119"/>
      <c r="E206" s="158"/>
      <c r="F206" s="158">
        <f t="shared" si="26"/>
        <v>0</v>
      </c>
      <c r="G206" s="158">
        <f t="shared" si="27"/>
        <v>0</v>
      </c>
      <c r="H206" s="158">
        <f t="shared" si="27"/>
        <v>0</v>
      </c>
    </row>
    <row r="207" spans="1:8" hidden="1">
      <c r="A207" s="118"/>
      <c r="B207" s="779"/>
      <c r="C207" s="780"/>
      <c r="D207" s="119"/>
      <c r="E207" s="158"/>
      <c r="F207" s="158">
        <f t="shared" si="26"/>
        <v>0</v>
      </c>
      <c r="G207" s="158">
        <f t="shared" si="27"/>
        <v>0</v>
      </c>
      <c r="H207" s="158">
        <f t="shared" si="27"/>
        <v>0</v>
      </c>
    </row>
    <row r="208" spans="1:8" hidden="1">
      <c r="A208" s="118"/>
      <c r="B208" s="779"/>
      <c r="C208" s="780"/>
      <c r="D208" s="119"/>
      <c r="E208" s="158"/>
      <c r="F208" s="158">
        <f t="shared" si="26"/>
        <v>0</v>
      </c>
      <c r="G208" s="158">
        <f t="shared" si="27"/>
        <v>0</v>
      </c>
      <c r="H208" s="158">
        <f t="shared" si="27"/>
        <v>0</v>
      </c>
    </row>
    <row r="209" spans="1:11">
      <c r="A209" s="118"/>
      <c r="B209" s="779"/>
      <c r="C209" s="780"/>
      <c r="D209" s="119"/>
      <c r="E209" s="158"/>
      <c r="F209" s="158"/>
      <c r="G209" s="158"/>
      <c r="H209" s="158"/>
    </row>
    <row r="210" spans="1:11" s="157" customFormat="1">
      <c r="A210" s="155"/>
      <c r="B210" s="742" t="s">
        <v>214</v>
      </c>
      <c r="C210" s="743"/>
      <c r="D210" s="156"/>
      <c r="E210" s="159"/>
      <c r="F210" s="159">
        <f>SUM(F188:F209)</f>
        <v>28800</v>
      </c>
      <c r="G210" s="159">
        <f>SUM(G188:G209)</f>
        <v>28800</v>
      </c>
      <c r="H210" s="159">
        <f>SUM(H188:H209)</f>
        <v>28800</v>
      </c>
      <c r="I210" s="160"/>
      <c r="J210" s="160"/>
      <c r="K210" s="160"/>
    </row>
    <row r="212" spans="1:11" s="66" customFormat="1" ht="14.25">
      <c r="A212" s="66" t="s">
        <v>261</v>
      </c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</row>
    <row r="214" spans="1:11" ht="24.75">
      <c r="A214" s="120" t="s">
        <v>216</v>
      </c>
      <c r="B214" s="749" t="s">
        <v>235</v>
      </c>
      <c r="C214" s="750"/>
      <c r="D214" s="115" t="s">
        <v>254</v>
      </c>
      <c r="E214" s="115" t="s">
        <v>259</v>
      </c>
      <c r="F214" s="115" t="s">
        <v>299</v>
      </c>
      <c r="G214" s="115" t="s">
        <v>300</v>
      </c>
      <c r="H214" s="115" t="s">
        <v>399</v>
      </c>
    </row>
    <row r="215" spans="1:11">
      <c r="A215" s="117">
        <v>1</v>
      </c>
      <c r="B215" s="751">
        <v>2</v>
      </c>
      <c r="C215" s="752"/>
      <c r="D215" s="117">
        <v>3</v>
      </c>
      <c r="E215" s="117">
        <v>4</v>
      </c>
      <c r="F215" s="117">
        <v>5</v>
      </c>
      <c r="G215" s="117">
        <v>6</v>
      </c>
      <c r="H215" s="117">
        <v>7</v>
      </c>
    </row>
    <row r="216" spans="1:11">
      <c r="A216" s="337">
        <v>1</v>
      </c>
      <c r="B216" s="740" t="s">
        <v>558</v>
      </c>
      <c r="C216" s="741"/>
      <c r="D216" s="119">
        <v>1</v>
      </c>
      <c r="E216" s="158">
        <v>30000</v>
      </c>
      <c r="F216" s="158">
        <f t="shared" ref="F216:F233" si="28">D216*E216</f>
        <v>30000</v>
      </c>
      <c r="G216" s="158">
        <f>F216</f>
        <v>30000</v>
      </c>
      <c r="H216" s="158">
        <f>G216</f>
        <v>30000</v>
      </c>
    </row>
    <row r="217" spans="1:11">
      <c r="A217" s="337">
        <v>2</v>
      </c>
      <c r="B217" s="777" t="s">
        <v>559</v>
      </c>
      <c r="C217" s="778"/>
      <c r="D217" s="119">
        <v>1</v>
      </c>
      <c r="E217" s="158">
        <v>24995.200000000001</v>
      </c>
      <c r="F217" s="158">
        <f t="shared" si="28"/>
        <v>24995.200000000001</v>
      </c>
      <c r="G217" s="158">
        <f t="shared" ref="G217:H233" si="29">F217</f>
        <v>24995.200000000001</v>
      </c>
      <c r="H217" s="158">
        <f t="shared" si="29"/>
        <v>24995.200000000001</v>
      </c>
    </row>
    <row r="218" spans="1:11">
      <c r="A218" s="337"/>
      <c r="B218" s="740"/>
      <c r="C218" s="741"/>
      <c r="D218" s="119"/>
      <c r="E218" s="119"/>
      <c r="F218" s="158">
        <f t="shared" si="28"/>
        <v>0</v>
      </c>
      <c r="G218" s="158">
        <f t="shared" si="29"/>
        <v>0</v>
      </c>
      <c r="H218" s="158">
        <f t="shared" si="29"/>
        <v>0</v>
      </c>
    </row>
    <row r="219" spans="1:11">
      <c r="A219" s="337">
        <v>3</v>
      </c>
      <c r="B219" s="740" t="s">
        <v>560</v>
      </c>
      <c r="C219" s="741"/>
      <c r="D219" s="119">
        <v>1</v>
      </c>
      <c r="E219" s="119">
        <v>1281.49</v>
      </c>
      <c r="F219" s="158">
        <f>D219*E219</f>
        <v>1281.49</v>
      </c>
      <c r="G219" s="158">
        <f t="shared" si="29"/>
        <v>1281.49</v>
      </c>
      <c r="H219" s="158">
        <f t="shared" si="29"/>
        <v>1281.49</v>
      </c>
    </row>
    <row r="220" spans="1:11">
      <c r="A220" s="337"/>
      <c r="B220" s="740"/>
      <c r="C220" s="741"/>
      <c r="D220" s="119"/>
      <c r="E220" s="119"/>
      <c r="F220" s="158">
        <f>D220*E220*86</f>
        <v>0</v>
      </c>
      <c r="G220" s="158">
        <f t="shared" si="29"/>
        <v>0</v>
      </c>
      <c r="H220" s="158">
        <f t="shared" si="29"/>
        <v>0</v>
      </c>
    </row>
    <row r="221" spans="1:11" ht="30" customHeight="1">
      <c r="A221" s="337">
        <v>4</v>
      </c>
      <c r="B221" s="775" t="s">
        <v>561</v>
      </c>
      <c r="C221" s="776"/>
      <c r="D221" s="119">
        <v>1</v>
      </c>
      <c r="E221" s="409">
        <f>(F221+G221+H221)/3</f>
        <v>78464.896666666667</v>
      </c>
      <c r="F221" s="158">
        <f>80748.23-6850</f>
        <v>73898.23</v>
      </c>
      <c r="G221" s="158">
        <v>80748.23</v>
      </c>
      <c r="H221" s="158">
        <f t="shared" si="29"/>
        <v>80748.23</v>
      </c>
    </row>
    <row r="222" spans="1:11">
      <c r="A222" s="337">
        <v>5</v>
      </c>
      <c r="B222" s="740" t="s">
        <v>611</v>
      </c>
      <c r="C222" s="741"/>
      <c r="D222" s="119">
        <v>1</v>
      </c>
      <c r="E222" s="119">
        <v>6850</v>
      </c>
      <c r="F222" s="158">
        <f>E222</f>
        <v>6850</v>
      </c>
      <c r="G222" s="158">
        <v>0</v>
      </c>
      <c r="H222" s="158">
        <f t="shared" si="29"/>
        <v>0</v>
      </c>
    </row>
    <row r="223" spans="1:11" hidden="1">
      <c r="A223" s="118"/>
      <c r="B223" s="740"/>
      <c r="C223" s="741"/>
      <c r="D223" s="119"/>
      <c r="E223" s="119"/>
      <c r="F223" s="158">
        <f t="shared" ref="F223:F227" si="30">D223*E223*246</f>
        <v>0</v>
      </c>
      <c r="G223" s="158">
        <f t="shared" si="29"/>
        <v>0</v>
      </c>
      <c r="H223" s="158">
        <f t="shared" si="29"/>
        <v>0</v>
      </c>
    </row>
    <row r="224" spans="1:11" hidden="1">
      <c r="A224" s="337"/>
      <c r="B224" s="740"/>
      <c r="C224" s="741"/>
      <c r="D224" s="119"/>
      <c r="E224" s="119"/>
      <c r="F224" s="158">
        <f t="shared" si="30"/>
        <v>0</v>
      </c>
      <c r="G224" s="158">
        <f t="shared" si="29"/>
        <v>0</v>
      </c>
      <c r="H224" s="158">
        <f t="shared" si="29"/>
        <v>0</v>
      </c>
    </row>
    <row r="225" spans="1:21" hidden="1">
      <c r="A225" s="337"/>
      <c r="B225" s="740"/>
      <c r="C225" s="741"/>
      <c r="D225" s="119"/>
      <c r="E225" s="119"/>
      <c r="F225" s="158">
        <f t="shared" si="30"/>
        <v>0</v>
      </c>
      <c r="G225" s="158">
        <f t="shared" si="29"/>
        <v>0</v>
      </c>
      <c r="H225" s="158">
        <f t="shared" si="29"/>
        <v>0</v>
      </c>
    </row>
    <row r="226" spans="1:21" hidden="1">
      <c r="A226" s="118"/>
      <c r="B226" s="740"/>
      <c r="C226" s="741"/>
      <c r="D226" s="119"/>
      <c r="E226" s="119"/>
      <c r="F226" s="158">
        <f t="shared" si="30"/>
        <v>0</v>
      </c>
      <c r="G226" s="158">
        <f t="shared" si="29"/>
        <v>0</v>
      </c>
      <c r="H226" s="158">
        <f t="shared" si="29"/>
        <v>0</v>
      </c>
    </row>
    <row r="227" spans="1:21" hidden="1">
      <c r="A227" s="337"/>
      <c r="B227" s="740"/>
      <c r="C227" s="741"/>
      <c r="D227" s="119"/>
      <c r="E227" s="119"/>
      <c r="F227" s="158">
        <f t="shared" si="30"/>
        <v>0</v>
      </c>
      <c r="G227" s="158">
        <f t="shared" si="29"/>
        <v>0</v>
      </c>
      <c r="H227" s="158">
        <f t="shared" si="29"/>
        <v>0</v>
      </c>
    </row>
    <row r="228" spans="1:21" hidden="1">
      <c r="A228" s="337"/>
      <c r="B228" s="740"/>
      <c r="C228" s="741"/>
      <c r="D228" s="119"/>
      <c r="E228" s="119"/>
      <c r="F228" s="158">
        <f t="shared" si="28"/>
        <v>0</v>
      </c>
      <c r="G228" s="158">
        <f t="shared" si="29"/>
        <v>0</v>
      </c>
      <c r="H228" s="158">
        <f t="shared" si="29"/>
        <v>0</v>
      </c>
    </row>
    <row r="229" spans="1:21" hidden="1">
      <c r="A229" s="118"/>
      <c r="B229" s="740"/>
      <c r="C229" s="741"/>
      <c r="D229" s="119"/>
      <c r="E229" s="119"/>
      <c r="F229" s="158">
        <f t="shared" si="28"/>
        <v>0</v>
      </c>
      <c r="G229" s="158">
        <f t="shared" si="29"/>
        <v>0</v>
      </c>
      <c r="H229" s="158">
        <f t="shared" si="29"/>
        <v>0</v>
      </c>
    </row>
    <row r="230" spans="1:21" hidden="1">
      <c r="A230" s="337"/>
      <c r="B230" s="740"/>
      <c r="C230" s="741"/>
      <c r="D230" s="119"/>
      <c r="E230" s="119"/>
      <c r="F230" s="158">
        <f t="shared" si="28"/>
        <v>0</v>
      </c>
      <c r="G230" s="158">
        <f t="shared" si="29"/>
        <v>0</v>
      </c>
      <c r="H230" s="158">
        <f t="shared" si="29"/>
        <v>0</v>
      </c>
    </row>
    <row r="231" spans="1:21" hidden="1">
      <c r="A231" s="337"/>
      <c r="B231" s="740"/>
      <c r="C231" s="741"/>
      <c r="D231" s="119"/>
      <c r="E231" s="119"/>
      <c r="F231" s="158">
        <f t="shared" si="28"/>
        <v>0</v>
      </c>
      <c r="G231" s="158">
        <f t="shared" si="29"/>
        <v>0</v>
      </c>
      <c r="H231" s="158">
        <f t="shared" si="29"/>
        <v>0</v>
      </c>
    </row>
    <row r="232" spans="1:21" hidden="1">
      <c r="A232" s="118"/>
      <c r="B232" s="740"/>
      <c r="C232" s="741"/>
      <c r="D232" s="119"/>
      <c r="E232" s="119"/>
      <c r="F232" s="158">
        <f t="shared" si="28"/>
        <v>0</v>
      </c>
      <c r="G232" s="158">
        <f t="shared" si="29"/>
        <v>0</v>
      </c>
      <c r="H232" s="158">
        <f t="shared" si="29"/>
        <v>0</v>
      </c>
    </row>
    <row r="233" spans="1:21" hidden="1">
      <c r="A233" s="337"/>
      <c r="B233" s="740"/>
      <c r="C233" s="741"/>
      <c r="D233" s="119"/>
      <c r="E233" s="119"/>
      <c r="F233" s="158">
        <f t="shared" si="28"/>
        <v>0</v>
      </c>
      <c r="G233" s="158">
        <f t="shared" si="29"/>
        <v>0</v>
      </c>
      <c r="H233" s="158">
        <f t="shared" si="29"/>
        <v>0</v>
      </c>
    </row>
    <row r="234" spans="1:21" s="157" customFormat="1">
      <c r="A234" s="155"/>
      <c r="B234" s="742" t="s">
        <v>214</v>
      </c>
      <c r="C234" s="743"/>
      <c r="D234" s="156"/>
      <c r="E234" s="156"/>
      <c r="F234" s="159">
        <f>SUM(F216:F233)</f>
        <v>137024.91999999998</v>
      </c>
      <c r="G234" s="159">
        <f>SUM(G216:G233)</f>
        <v>137024.91999999998</v>
      </c>
      <c r="H234" s="159">
        <f>SUM(H216:H233)</f>
        <v>137024.91999999998</v>
      </c>
      <c r="I234" s="160"/>
      <c r="J234" s="160"/>
      <c r="K234" s="160"/>
    </row>
    <row r="235" spans="1:21" ht="15.75" thickBot="1"/>
    <row r="236" spans="1:21" ht="15.75" thickBot="1">
      <c r="A236" s="123"/>
      <c r="B236" s="744" t="s">
        <v>262</v>
      </c>
      <c r="C236" s="745"/>
      <c r="D236" s="745"/>
      <c r="E236" s="746"/>
      <c r="F236" s="162">
        <f>F234+F210+F182+F144+G132+F111+G100+F87+F76+F64+F40+I28+F52</f>
        <v>1884159.99663</v>
      </c>
      <c r="G236" s="162">
        <f>G234+G210+G182+G144+H132+G111+H100+G87+G76+G64+G40+J28+G52</f>
        <v>1884159.99663</v>
      </c>
      <c r="H236" s="162">
        <f>H234+H210+H182+H144+I132+H111+I100+H87+H76+H64+H40+K28+H52</f>
        <v>1884159.99663</v>
      </c>
    </row>
    <row r="239" spans="1:21" s="335" customFormat="1" ht="20.25" customHeight="1">
      <c r="A239" s="747" t="s">
        <v>178</v>
      </c>
      <c r="B239" s="747"/>
      <c r="C239" s="747"/>
      <c r="D239" s="327" t="str">
        <f>[1]закупки!AQ30</f>
        <v>Заведующий</v>
      </c>
      <c r="E239" s="124"/>
      <c r="F239" s="327"/>
      <c r="G239" s="124"/>
      <c r="H239" s="327" t="str">
        <f>[1]закупки!BY30</f>
        <v>Бикинева Ф.Н.</v>
      </c>
      <c r="I239" s="327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5"/>
    </row>
    <row r="240" spans="1:21" s="335" customFormat="1" ht="20.25" customHeight="1">
      <c r="A240" s="747" t="s">
        <v>179</v>
      </c>
      <c r="B240" s="747"/>
      <c r="C240" s="747"/>
      <c r="D240" s="126" t="s">
        <v>263</v>
      </c>
      <c r="E240" s="127"/>
      <c r="F240" s="126" t="s">
        <v>264</v>
      </c>
      <c r="G240" s="127"/>
      <c r="H240" s="334" t="s">
        <v>265</v>
      </c>
      <c r="I240" s="334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5"/>
    </row>
    <row r="241" spans="1:8" s="335" customFormat="1">
      <c r="A241" s="333"/>
    </row>
    <row r="242" spans="1:8" s="335" customFormat="1" ht="30" customHeight="1">
      <c r="A242" s="736" t="s">
        <v>181</v>
      </c>
      <c r="B242" s="736"/>
      <c r="C242" s="327" t="str">
        <f>'[1]1210821090'!C264</f>
        <v>главный бухгалтер</v>
      </c>
      <c r="D242" s="124"/>
      <c r="E242" s="327" t="str">
        <f>'[1]1210821090'!E264</f>
        <v>Синякина О.Д.</v>
      </c>
      <c r="F242" s="124"/>
      <c r="G242" s="773" t="str">
        <f>'[1]1210821090'!G264:H264</f>
        <v>67-00-27</v>
      </c>
      <c r="H242" s="774"/>
    </row>
    <row r="243" spans="1:8" s="335" customFormat="1">
      <c r="C243" s="126" t="s">
        <v>266</v>
      </c>
      <c r="D243" s="127"/>
      <c r="E243" s="334" t="s">
        <v>182</v>
      </c>
      <c r="F243" s="127"/>
      <c r="G243" s="737" t="s">
        <v>183</v>
      </c>
      <c r="H243" s="737"/>
    </row>
    <row r="244" spans="1:8" s="335" customFormat="1"/>
    <row r="245" spans="1:8" s="335" customFormat="1"/>
    <row r="246" spans="1:8" s="335" customFormat="1"/>
    <row r="247" spans="1:8" s="335" customFormat="1">
      <c r="A247" s="736" t="str">
        <f>'1210821090'!A270:E270</f>
        <v>"29" июня 2021</v>
      </c>
      <c r="B247" s="736"/>
      <c r="C247" s="736"/>
      <c r="D247" s="736"/>
      <c r="E247" s="736"/>
    </row>
  </sheetData>
  <mergeCells count="184">
    <mergeCell ref="A1:K1"/>
    <mergeCell ref="A4:K4"/>
    <mergeCell ref="A6:B6"/>
    <mergeCell ref="A8:C8"/>
    <mergeCell ref="B45:D45"/>
    <mergeCell ref="B46:D46"/>
    <mergeCell ref="B47:D47"/>
    <mergeCell ref="B48:D48"/>
    <mergeCell ref="B49:D49"/>
    <mergeCell ref="B50:D50"/>
    <mergeCell ref="J13:J15"/>
    <mergeCell ref="K13:K15"/>
    <mergeCell ref="D14:D15"/>
    <mergeCell ref="A41:H41"/>
    <mergeCell ref="B43:D43"/>
    <mergeCell ref="B44:D44"/>
    <mergeCell ref="A13:A15"/>
    <mergeCell ref="B13:B15"/>
    <mergeCell ref="C13:C15"/>
    <mergeCell ref="D13:G13"/>
    <mergeCell ref="H13:H15"/>
    <mergeCell ref="I13:I15"/>
    <mergeCell ref="B60:C60"/>
    <mergeCell ref="B61:C61"/>
    <mergeCell ref="B62:C62"/>
    <mergeCell ref="B63:C63"/>
    <mergeCell ref="B64:C64"/>
    <mergeCell ref="B68:C68"/>
    <mergeCell ref="B51:D51"/>
    <mergeCell ref="B52:D52"/>
    <mergeCell ref="B56:C56"/>
    <mergeCell ref="B57:C57"/>
    <mergeCell ref="B58:C58"/>
    <mergeCell ref="B59:C59"/>
    <mergeCell ref="B75:C75"/>
    <mergeCell ref="B76:C76"/>
    <mergeCell ref="A78:H78"/>
    <mergeCell ref="B79:C79"/>
    <mergeCell ref="B80:C80"/>
    <mergeCell ref="B81:C81"/>
    <mergeCell ref="B69:C69"/>
    <mergeCell ref="B70:C70"/>
    <mergeCell ref="B71:C71"/>
    <mergeCell ref="B72:C72"/>
    <mergeCell ref="B73:C73"/>
    <mergeCell ref="B74:C74"/>
    <mergeCell ref="B92:C92"/>
    <mergeCell ref="B93:C93"/>
    <mergeCell ref="B94:C94"/>
    <mergeCell ref="B95:C95"/>
    <mergeCell ref="B98:C98"/>
    <mergeCell ref="B99:C99"/>
    <mergeCell ref="B82:C82"/>
    <mergeCell ref="B83:C83"/>
    <mergeCell ref="B84:C84"/>
    <mergeCell ref="B85:C85"/>
    <mergeCell ref="B86:C86"/>
    <mergeCell ref="B87:C87"/>
    <mergeCell ref="B108:C108"/>
    <mergeCell ref="B109:C109"/>
    <mergeCell ref="B110:C110"/>
    <mergeCell ref="B111:C111"/>
    <mergeCell ref="B114:C114"/>
    <mergeCell ref="B115:C115"/>
    <mergeCell ref="B100:C100"/>
    <mergeCell ref="B103:C103"/>
    <mergeCell ref="B104:C104"/>
    <mergeCell ref="B105:C105"/>
    <mergeCell ref="B106:C106"/>
    <mergeCell ref="B107:C107"/>
    <mergeCell ref="B119:C119"/>
    <mergeCell ref="B120:C120"/>
    <mergeCell ref="B121:C121"/>
    <mergeCell ref="B122:C122"/>
    <mergeCell ref="B123:C123"/>
    <mergeCell ref="B124:C124"/>
    <mergeCell ref="B116:C116"/>
    <mergeCell ref="B117:C117"/>
    <mergeCell ref="B118:C118"/>
    <mergeCell ref="B131:C131"/>
    <mergeCell ref="B132:C132"/>
    <mergeCell ref="B136:C136"/>
    <mergeCell ref="B137:C137"/>
    <mergeCell ref="B138:C138"/>
    <mergeCell ref="B139:C139"/>
    <mergeCell ref="B125:C125"/>
    <mergeCell ref="B126:C126"/>
    <mergeCell ref="B127:C127"/>
    <mergeCell ref="B128:C128"/>
    <mergeCell ref="B129:C129"/>
    <mergeCell ref="B130:C130"/>
    <mergeCell ref="B149:C149"/>
    <mergeCell ref="B150:C150"/>
    <mergeCell ref="B151:C151"/>
    <mergeCell ref="B152:C152"/>
    <mergeCell ref="B153:C153"/>
    <mergeCell ref="B154:C154"/>
    <mergeCell ref="B140:C140"/>
    <mergeCell ref="B141:C141"/>
    <mergeCell ref="B142:C142"/>
    <mergeCell ref="B143:C143"/>
    <mergeCell ref="B144:C144"/>
    <mergeCell ref="B148:C148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88:C188"/>
    <mergeCell ref="B189:C189"/>
    <mergeCell ref="B190:C190"/>
    <mergeCell ref="B191:C191"/>
    <mergeCell ref="B192:C192"/>
    <mergeCell ref="B193:C193"/>
    <mergeCell ref="B179:C179"/>
    <mergeCell ref="B180:C180"/>
    <mergeCell ref="B181:C181"/>
    <mergeCell ref="B182:C182"/>
    <mergeCell ref="B186:C186"/>
    <mergeCell ref="B187:C187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215:C215"/>
    <mergeCell ref="B216:C216"/>
    <mergeCell ref="B217:C217"/>
    <mergeCell ref="B218:C218"/>
    <mergeCell ref="B206:C206"/>
    <mergeCell ref="B207:C207"/>
    <mergeCell ref="B208:C208"/>
    <mergeCell ref="B209:C209"/>
    <mergeCell ref="B210:C210"/>
    <mergeCell ref="B214:C214"/>
    <mergeCell ref="B223:C223"/>
    <mergeCell ref="B224:C224"/>
    <mergeCell ref="B225:C225"/>
    <mergeCell ref="B226:C226"/>
    <mergeCell ref="B227:C227"/>
    <mergeCell ref="B228:C228"/>
    <mergeCell ref="B219:C219"/>
    <mergeCell ref="B220:C220"/>
    <mergeCell ref="B221:C221"/>
    <mergeCell ref="B222:C222"/>
    <mergeCell ref="A247:E247"/>
    <mergeCell ref="B236:E236"/>
    <mergeCell ref="A239:C239"/>
    <mergeCell ref="A240:C240"/>
    <mergeCell ref="A242:B242"/>
    <mergeCell ref="G242:H242"/>
    <mergeCell ref="G243:H243"/>
    <mergeCell ref="B229:C229"/>
    <mergeCell ref="B230:C230"/>
    <mergeCell ref="B231:C231"/>
    <mergeCell ref="B232:C232"/>
    <mergeCell ref="B233:C233"/>
    <mergeCell ref="B234:C234"/>
  </mergeCells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256"/>
  <sheetViews>
    <sheetView view="pageBreakPreview" topLeftCell="A16" zoomScaleNormal="100" zoomScaleSheetLayoutView="100" workbookViewId="0">
      <selection activeCell="T21" sqref="T21"/>
    </sheetView>
  </sheetViews>
  <sheetFormatPr defaultColWidth="9.140625" defaultRowHeight="15"/>
  <cols>
    <col min="1" max="1" width="6.7109375" style="18" customWidth="1"/>
    <col min="2" max="2" width="17.7109375" style="111" customWidth="1"/>
    <col min="3" max="3" width="13.42578125" style="111" customWidth="1"/>
    <col min="4" max="5" width="10.140625" style="111" customWidth="1"/>
    <col min="6" max="6" width="12.42578125" style="111" customWidth="1"/>
    <col min="7" max="7" width="12.7109375" style="111" customWidth="1"/>
    <col min="8" max="8" width="13.140625" style="111" customWidth="1"/>
    <col min="9" max="9" width="12.85546875" style="111" customWidth="1"/>
    <col min="10" max="10" width="18.85546875" style="111" customWidth="1"/>
    <col min="11" max="11" width="11.7109375" style="111" customWidth="1"/>
    <col min="12" max="12" width="12.5703125" style="18" customWidth="1"/>
    <col min="13" max="16384" width="9.140625" style="18"/>
  </cols>
  <sheetData>
    <row r="1" spans="1:11" ht="27" customHeight="1">
      <c r="A1" s="769" t="s">
        <v>448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</row>
    <row r="3" spans="1:11">
      <c r="A3" s="502" t="s">
        <v>449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</row>
    <row r="5" spans="1:11">
      <c r="A5" s="502" t="s">
        <v>202</v>
      </c>
      <c r="B5" s="502"/>
      <c r="C5" s="282" t="s">
        <v>191</v>
      </c>
    </row>
    <row r="7" spans="1:11">
      <c r="A7" s="502" t="s">
        <v>203</v>
      </c>
      <c r="B7" s="502"/>
      <c r="C7" s="502"/>
      <c r="D7" s="283" t="s">
        <v>296</v>
      </c>
    </row>
    <row r="8" spans="1:11">
      <c r="A8" s="328"/>
      <c r="B8" s="328"/>
      <c r="C8" s="328"/>
    </row>
    <row r="9" spans="1:11">
      <c r="A9" s="112" t="s">
        <v>204</v>
      </c>
      <c r="B9" s="113"/>
      <c r="C9" s="113"/>
      <c r="D9" s="113"/>
    </row>
    <row r="10" spans="1:11">
      <c r="A10" s="112" t="s">
        <v>205</v>
      </c>
      <c r="B10" s="113"/>
      <c r="C10" s="113"/>
      <c r="D10" s="113"/>
    </row>
    <row r="12" spans="1:11" s="114" customFormat="1" ht="12">
      <c r="A12" s="763"/>
      <c r="B12" s="762" t="s">
        <v>206</v>
      </c>
      <c r="C12" s="762" t="s">
        <v>207</v>
      </c>
      <c r="D12" s="762" t="s">
        <v>208</v>
      </c>
      <c r="E12" s="762"/>
      <c r="F12" s="762"/>
      <c r="G12" s="762"/>
      <c r="H12" s="762" t="s">
        <v>209</v>
      </c>
      <c r="I12" s="762" t="s">
        <v>304</v>
      </c>
      <c r="J12" s="762" t="s">
        <v>305</v>
      </c>
      <c r="K12" s="762" t="s">
        <v>397</v>
      </c>
    </row>
    <row r="13" spans="1:11" s="114" customFormat="1" ht="12">
      <c r="A13" s="763"/>
      <c r="B13" s="762"/>
      <c r="C13" s="762"/>
      <c r="D13" s="763" t="s">
        <v>210</v>
      </c>
      <c r="E13" s="330" t="s">
        <v>29</v>
      </c>
      <c r="F13" s="330"/>
      <c r="G13" s="330"/>
      <c r="H13" s="762"/>
      <c r="I13" s="762"/>
      <c r="J13" s="762"/>
      <c r="K13" s="762"/>
    </row>
    <row r="14" spans="1:11" s="116" customFormat="1" ht="36">
      <c r="A14" s="763"/>
      <c r="B14" s="762"/>
      <c r="C14" s="762"/>
      <c r="D14" s="763"/>
      <c r="E14" s="115" t="s">
        <v>211</v>
      </c>
      <c r="F14" s="115" t="s">
        <v>212</v>
      </c>
      <c r="G14" s="115" t="s">
        <v>213</v>
      </c>
      <c r="H14" s="762"/>
      <c r="I14" s="762"/>
      <c r="J14" s="762"/>
      <c r="K14" s="762"/>
    </row>
    <row r="15" spans="1:11" s="329" customFormat="1">
      <c r="A15" s="117">
        <v>1</v>
      </c>
      <c r="B15" s="117">
        <v>2</v>
      </c>
      <c r="C15" s="117">
        <v>3</v>
      </c>
      <c r="D15" s="117">
        <v>4</v>
      </c>
      <c r="E15" s="117">
        <v>5</v>
      </c>
      <c r="F15" s="117">
        <v>6</v>
      </c>
      <c r="G15" s="117">
        <v>7</v>
      </c>
      <c r="H15" s="117">
        <v>8</v>
      </c>
      <c r="I15" s="117">
        <v>9</v>
      </c>
      <c r="J15" s="117">
        <v>10</v>
      </c>
      <c r="K15" s="117">
        <v>11</v>
      </c>
    </row>
    <row r="16" spans="1:11" s="329" customFormat="1">
      <c r="A16" s="117"/>
      <c r="B16" s="117" t="s">
        <v>451</v>
      </c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2" ht="24.75">
      <c r="A17" s="118">
        <v>1</v>
      </c>
      <c r="B17" s="115" t="s">
        <v>301</v>
      </c>
      <c r="C17" s="119"/>
      <c r="D17" s="158">
        <f>E17+F17+G17</f>
        <v>0</v>
      </c>
      <c r="E17" s="158"/>
      <c r="F17" s="158"/>
      <c r="G17" s="158"/>
      <c r="H17" s="158"/>
      <c r="I17" s="158">
        <f t="shared" ref="I17:I18" si="0">ROUND((C17*D17+H17)*12,0)</f>
        <v>0</v>
      </c>
      <c r="J17" s="158"/>
      <c r="K17" s="158"/>
      <c r="L17" s="336">
        <f>C17*D17+H17</f>
        <v>0</v>
      </c>
    </row>
    <row r="18" spans="1:12">
      <c r="A18" s="118">
        <v>2</v>
      </c>
      <c r="B18" s="115" t="s">
        <v>302</v>
      </c>
      <c r="C18" s="119"/>
      <c r="D18" s="158">
        <f t="shared" ref="D18:D26" si="1">E18+F18+G18</f>
        <v>0</v>
      </c>
      <c r="E18" s="158"/>
      <c r="F18" s="158"/>
      <c r="G18" s="158"/>
      <c r="H18" s="158"/>
      <c r="I18" s="158">
        <f t="shared" si="0"/>
        <v>0</v>
      </c>
      <c r="J18" s="158"/>
      <c r="K18" s="158"/>
      <c r="L18" s="336">
        <f t="shared" ref="L18" si="2">C18*D18+H18</f>
        <v>0</v>
      </c>
    </row>
    <row r="19" spans="1:12">
      <c r="A19" s="118">
        <v>3</v>
      </c>
      <c r="B19" s="115" t="s">
        <v>303</v>
      </c>
      <c r="C19" s="119">
        <v>14.1</v>
      </c>
      <c r="D19" s="158">
        <f>H19</f>
        <v>466.28</v>
      </c>
      <c r="E19" s="158"/>
      <c r="F19" s="158"/>
      <c r="G19" s="158"/>
      <c r="H19" s="158">
        <v>466.28</v>
      </c>
      <c r="I19" s="158">
        <f>ROUND((C19*D19)*2,0)</f>
        <v>13149</v>
      </c>
      <c r="J19" s="158">
        <v>78895</v>
      </c>
      <c r="K19" s="158">
        <f>J19</f>
        <v>78895</v>
      </c>
      <c r="L19" s="336">
        <f>C19*D19+H19-0.02</f>
        <v>7040.8079999999991</v>
      </c>
    </row>
    <row r="20" spans="1:12" s="329" customFormat="1">
      <c r="A20" s="117"/>
      <c r="B20" s="117" t="s">
        <v>598</v>
      </c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2" ht="24.75">
      <c r="A21" s="118">
        <v>1</v>
      </c>
      <c r="B21" s="115" t="s">
        <v>301</v>
      </c>
      <c r="C21" s="119"/>
      <c r="D21" s="158">
        <f>E21+F21+G21</f>
        <v>0</v>
      </c>
      <c r="E21" s="158"/>
      <c r="F21" s="158"/>
      <c r="G21" s="158"/>
      <c r="H21" s="158"/>
      <c r="I21" s="158">
        <f t="shared" ref="I21:I22" si="3">ROUND((C21*D21+H21)*12,0)</f>
        <v>0</v>
      </c>
      <c r="J21" s="158"/>
      <c r="K21" s="158"/>
      <c r="L21" s="336">
        <f>C21*D21+H21</f>
        <v>0</v>
      </c>
    </row>
    <row r="22" spans="1:12">
      <c r="A22" s="118">
        <v>2</v>
      </c>
      <c r="B22" s="115" t="s">
        <v>302</v>
      </c>
      <c r="C22" s="119"/>
      <c r="D22" s="158">
        <f t="shared" ref="D22" si="4">E22+F22+G22</f>
        <v>0</v>
      </c>
      <c r="E22" s="158"/>
      <c r="F22" s="158"/>
      <c r="G22" s="158"/>
      <c r="H22" s="158"/>
      <c r="I22" s="158">
        <f t="shared" si="3"/>
        <v>0</v>
      </c>
      <c r="J22" s="158"/>
      <c r="K22" s="158"/>
      <c r="L22" s="336">
        <f t="shared" ref="L22:L23" si="5">C22*D22+H22</f>
        <v>0</v>
      </c>
    </row>
    <row r="23" spans="1:12">
      <c r="A23" s="118">
        <v>3</v>
      </c>
      <c r="B23" s="115" t="s">
        <v>303</v>
      </c>
      <c r="C23" s="119">
        <f>C19</f>
        <v>14.1</v>
      </c>
      <c r="D23" s="158">
        <f>H23</f>
        <v>440.87</v>
      </c>
      <c r="E23" s="158"/>
      <c r="F23" s="158"/>
      <c r="G23" s="158"/>
      <c r="H23" s="158">
        <v>440.87</v>
      </c>
      <c r="I23" s="158">
        <f>ROUND((C23*D23)*10,0)</f>
        <v>62163</v>
      </c>
      <c r="J23" s="158"/>
      <c r="K23" s="158"/>
      <c r="L23" s="336">
        <f t="shared" si="5"/>
        <v>6657.1369999999997</v>
      </c>
    </row>
    <row r="24" spans="1:12">
      <c r="A24" s="118"/>
      <c r="B24" s="154"/>
      <c r="C24" s="119"/>
      <c r="D24" s="158">
        <f t="shared" si="1"/>
        <v>0</v>
      </c>
      <c r="E24" s="158"/>
      <c r="F24" s="158"/>
      <c r="G24" s="158"/>
      <c r="H24" s="158"/>
      <c r="I24" s="158">
        <f t="shared" ref="I24:I25" si="6">C24*D24+H24</f>
        <v>0</v>
      </c>
      <c r="J24" s="158"/>
      <c r="K24" s="158"/>
    </row>
    <row r="25" spans="1:12">
      <c r="A25" s="118"/>
      <c r="B25" s="154"/>
      <c r="C25" s="119"/>
      <c r="D25" s="158">
        <f t="shared" si="1"/>
        <v>0</v>
      </c>
      <c r="E25" s="158"/>
      <c r="F25" s="158"/>
      <c r="G25" s="158"/>
      <c r="H25" s="158"/>
      <c r="I25" s="158">
        <f t="shared" si="6"/>
        <v>0</v>
      </c>
      <c r="J25" s="158"/>
      <c r="K25" s="158"/>
    </row>
    <row r="26" spans="1:12">
      <c r="A26" s="118"/>
      <c r="B26" s="154"/>
      <c r="C26" s="119"/>
      <c r="D26" s="158">
        <f t="shared" si="1"/>
        <v>0</v>
      </c>
      <c r="E26" s="158"/>
      <c r="F26" s="158"/>
      <c r="G26" s="158"/>
      <c r="H26" s="158"/>
      <c r="I26" s="158"/>
      <c r="J26" s="158"/>
      <c r="K26" s="158"/>
    </row>
    <row r="27" spans="1:12" s="157" customFormat="1">
      <c r="A27" s="155" t="s">
        <v>214</v>
      </c>
      <c r="B27" s="156"/>
      <c r="C27" s="156"/>
      <c r="D27" s="159">
        <f>SUM(D17:D26)</f>
        <v>907.15</v>
      </c>
      <c r="E27" s="159">
        <f t="shared" ref="E27:H27" si="7">SUM(E17:E26)</f>
        <v>0</v>
      </c>
      <c r="F27" s="159">
        <f t="shared" si="7"/>
        <v>0</v>
      </c>
      <c r="G27" s="159">
        <f t="shared" si="7"/>
        <v>0</v>
      </c>
      <c r="H27" s="159">
        <f t="shared" si="7"/>
        <v>907.15</v>
      </c>
      <c r="I27" s="159">
        <f>SUM(I17:I26)-1</f>
        <v>75311</v>
      </c>
      <c r="J27" s="159">
        <f t="shared" ref="J27:K27" si="8">SUM(J17:J26)</f>
        <v>78895</v>
      </c>
      <c r="K27" s="159">
        <f t="shared" si="8"/>
        <v>78895</v>
      </c>
      <c r="L27" s="159">
        <f>SUM(L17:L26)</f>
        <v>13697.945</v>
      </c>
    </row>
    <row r="29" spans="1:12" s="66" customFormat="1" ht="14.25" hidden="1">
      <c r="A29" s="66" t="s">
        <v>215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0" spans="1:12" hidden="1"/>
    <row r="31" spans="1:12" s="114" customFormat="1" ht="60" hidden="1">
      <c r="A31" s="120" t="s">
        <v>216</v>
      </c>
      <c r="B31" s="115" t="s">
        <v>217</v>
      </c>
      <c r="C31" s="115" t="s">
        <v>218</v>
      </c>
      <c r="D31" s="115" t="s">
        <v>219</v>
      </c>
      <c r="E31" s="115" t="s">
        <v>220</v>
      </c>
      <c r="F31" s="115" t="s">
        <v>221</v>
      </c>
      <c r="G31" s="115" t="s">
        <v>221</v>
      </c>
      <c r="H31" s="115" t="s">
        <v>221</v>
      </c>
      <c r="I31" s="121"/>
      <c r="J31" s="121"/>
      <c r="K31" s="121"/>
    </row>
    <row r="32" spans="1:12" s="329" customFormat="1" hidden="1">
      <c r="A32" s="117">
        <v>1</v>
      </c>
      <c r="B32" s="117">
        <v>2</v>
      </c>
      <c r="C32" s="117">
        <v>3</v>
      </c>
      <c r="D32" s="117">
        <v>4</v>
      </c>
      <c r="E32" s="117">
        <v>5</v>
      </c>
      <c r="F32" s="117">
        <v>6</v>
      </c>
      <c r="G32" s="117">
        <v>7</v>
      </c>
      <c r="H32" s="117">
        <v>8</v>
      </c>
    </row>
    <row r="33" spans="1:8" hidden="1">
      <c r="A33" s="118"/>
      <c r="B33" s="119"/>
      <c r="C33" s="119"/>
      <c r="D33" s="119"/>
      <c r="E33" s="119"/>
      <c r="F33" s="119"/>
      <c r="G33" s="119"/>
      <c r="H33" s="119"/>
    </row>
    <row r="34" spans="1:8" hidden="1">
      <c r="A34" s="118"/>
      <c r="B34" s="119"/>
      <c r="C34" s="119"/>
      <c r="D34" s="119"/>
      <c r="E34" s="119"/>
      <c r="F34" s="119"/>
      <c r="G34" s="119"/>
      <c r="H34" s="119"/>
    </row>
    <row r="35" spans="1:8" hidden="1">
      <c r="A35" s="118"/>
      <c r="B35" s="119"/>
      <c r="C35" s="119"/>
      <c r="D35" s="119"/>
      <c r="E35" s="119"/>
      <c r="F35" s="119"/>
      <c r="G35" s="119"/>
      <c r="H35" s="119"/>
    </row>
    <row r="36" spans="1:8" hidden="1">
      <c r="A36" s="118"/>
      <c r="B36" s="119"/>
      <c r="C36" s="119"/>
      <c r="D36" s="119"/>
      <c r="E36" s="119"/>
      <c r="F36" s="119"/>
      <c r="G36" s="119"/>
      <c r="H36" s="119"/>
    </row>
    <row r="37" spans="1:8" hidden="1">
      <c r="A37" s="118"/>
      <c r="B37" s="119"/>
      <c r="C37" s="119"/>
      <c r="D37" s="119"/>
      <c r="E37" s="119"/>
      <c r="F37" s="119"/>
      <c r="G37" s="119"/>
      <c r="H37" s="119"/>
    </row>
    <row r="38" spans="1:8" hidden="1">
      <c r="A38" s="118"/>
      <c r="B38" s="119"/>
      <c r="C38" s="119"/>
      <c r="D38" s="119"/>
      <c r="E38" s="119"/>
      <c r="F38" s="119"/>
      <c r="G38" s="119"/>
      <c r="H38" s="119"/>
    </row>
    <row r="39" spans="1:8" hidden="1">
      <c r="A39" s="118"/>
      <c r="B39" s="119"/>
      <c r="C39" s="119"/>
      <c r="D39" s="119"/>
      <c r="E39" s="119"/>
      <c r="F39" s="119"/>
      <c r="G39" s="119"/>
      <c r="H39" s="119"/>
    </row>
    <row r="40" spans="1:8" hidden="1"/>
    <row r="41" spans="1:8">
      <c r="A41" s="764" t="s">
        <v>222</v>
      </c>
      <c r="B41" s="764"/>
      <c r="C41" s="764"/>
      <c r="D41" s="764"/>
      <c r="E41" s="764"/>
      <c r="F41" s="764"/>
      <c r="G41" s="764"/>
      <c r="H41" s="764"/>
    </row>
    <row r="43" spans="1:8" ht="72.75">
      <c r="A43" s="120" t="s">
        <v>216</v>
      </c>
      <c r="B43" s="749" t="s">
        <v>223</v>
      </c>
      <c r="C43" s="765"/>
      <c r="D43" s="750"/>
      <c r="E43" s="115" t="s">
        <v>224</v>
      </c>
      <c r="F43" s="115" t="s">
        <v>297</v>
      </c>
      <c r="G43" s="115" t="s">
        <v>298</v>
      </c>
      <c r="H43" s="115" t="s">
        <v>398</v>
      </c>
    </row>
    <row r="44" spans="1:8" ht="14.25" customHeight="1">
      <c r="A44" s="117">
        <v>1</v>
      </c>
      <c r="B44" s="751">
        <v>2</v>
      </c>
      <c r="C44" s="766"/>
      <c r="D44" s="752"/>
      <c r="E44" s="117">
        <v>3</v>
      </c>
      <c r="F44" s="117">
        <v>4</v>
      </c>
      <c r="G44" s="117">
        <v>5</v>
      </c>
      <c r="H44" s="117">
        <v>6</v>
      </c>
    </row>
    <row r="45" spans="1:8" ht="27" customHeight="1">
      <c r="A45" s="118">
        <v>1</v>
      </c>
      <c r="B45" s="758" t="s">
        <v>225</v>
      </c>
      <c r="C45" s="759"/>
      <c r="D45" s="760"/>
      <c r="E45" s="158"/>
      <c r="F45" s="158">
        <f>F47</f>
        <v>16568</v>
      </c>
      <c r="G45" s="158">
        <f t="shared" ref="G45:H45" si="9">G47</f>
        <v>17357</v>
      </c>
      <c r="H45" s="158">
        <f t="shared" si="9"/>
        <v>17357</v>
      </c>
    </row>
    <row r="46" spans="1:8">
      <c r="A46" s="118"/>
      <c r="B46" s="758" t="s">
        <v>29</v>
      </c>
      <c r="C46" s="759"/>
      <c r="D46" s="760"/>
      <c r="E46" s="158"/>
      <c r="F46" s="158"/>
      <c r="G46" s="158"/>
      <c r="H46" s="158"/>
    </row>
    <row r="47" spans="1:8">
      <c r="A47" s="122"/>
      <c r="B47" s="758" t="s">
        <v>226</v>
      </c>
      <c r="C47" s="759"/>
      <c r="D47" s="760"/>
      <c r="E47" s="158">
        <f>I27</f>
        <v>75311</v>
      </c>
      <c r="F47" s="158">
        <f>ROUND(E47*0.22,0)</f>
        <v>16568</v>
      </c>
      <c r="G47" s="158">
        <f>ROUND(J27*0.22,0)</f>
        <v>17357</v>
      </c>
      <c r="H47" s="158">
        <f>ROUND(K27*0.22,0)</f>
        <v>17357</v>
      </c>
    </row>
    <row r="48" spans="1:8" ht="27" customHeight="1">
      <c r="A48" s="118">
        <v>2</v>
      </c>
      <c r="B48" s="758" t="s">
        <v>227</v>
      </c>
      <c r="C48" s="759"/>
      <c r="D48" s="760"/>
      <c r="E48" s="158">
        <f>I20</f>
        <v>0</v>
      </c>
      <c r="F48" s="158">
        <f>F49+F50</f>
        <v>2335</v>
      </c>
      <c r="G48" s="158">
        <f t="shared" ref="G48:H48" si="10">G49+G50</f>
        <v>2446</v>
      </c>
      <c r="H48" s="158">
        <f t="shared" si="10"/>
        <v>2446</v>
      </c>
    </row>
    <row r="49" spans="1:11">
      <c r="A49" s="118"/>
      <c r="B49" s="758" t="s">
        <v>228</v>
      </c>
      <c r="C49" s="759"/>
      <c r="D49" s="760"/>
      <c r="E49" s="158">
        <f>E47</f>
        <v>75311</v>
      </c>
      <c r="F49" s="158">
        <f>ROUND(E49*0.029,0)</f>
        <v>2184</v>
      </c>
      <c r="G49" s="158">
        <f>ROUND(J27*0.029,0)</f>
        <v>2288</v>
      </c>
      <c r="H49" s="158">
        <f>ROUND(K27*0.029,0)</f>
        <v>2288</v>
      </c>
    </row>
    <row r="50" spans="1:11">
      <c r="A50" s="118"/>
      <c r="B50" s="758" t="s">
        <v>229</v>
      </c>
      <c r="C50" s="759"/>
      <c r="D50" s="760"/>
      <c r="E50" s="158">
        <f>E49</f>
        <v>75311</v>
      </c>
      <c r="F50" s="158">
        <f>ROUND(E50*0.002,0)</f>
        <v>151</v>
      </c>
      <c r="G50" s="158">
        <f>ROUND(J27*0.002,0)</f>
        <v>158</v>
      </c>
      <c r="H50" s="158">
        <f>ROUND(K27*0.002,0)</f>
        <v>158</v>
      </c>
    </row>
    <row r="51" spans="1:11">
      <c r="A51" s="118">
        <v>3</v>
      </c>
      <c r="B51" s="758" t="s">
        <v>230</v>
      </c>
      <c r="C51" s="759"/>
      <c r="D51" s="760"/>
      <c r="E51" s="158">
        <f>E50</f>
        <v>75311</v>
      </c>
      <c r="F51" s="158">
        <f>ROUND(E51*0.051,0)</f>
        <v>3841</v>
      </c>
      <c r="G51" s="158">
        <f>ROUND(J27*0.051,0)</f>
        <v>4024</v>
      </c>
      <c r="H51" s="158">
        <f>ROUND(K27*0.051,0)</f>
        <v>4024</v>
      </c>
    </row>
    <row r="52" spans="1:11" s="157" customFormat="1">
      <c r="A52" s="155"/>
      <c r="B52" s="761" t="s">
        <v>214</v>
      </c>
      <c r="C52" s="761"/>
      <c r="D52" s="761"/>
      <c r="E52" s="159"/>
      <c r="F52" s="159">
        <f>F45+F48+F51</f>
        <v>22744</v>
      </c>
      <c r="G52" s="159">
        <f t="shared" ref="G52:H52" si="11">G45+G48+G51-1</f>
        <v>23826</v>
      </c>
      <c r="H52" s="159">
        <f t="shared" si="11"/>
        <v>23826</v>
      </c>
      <c r="I52" s="160"/>
      <c r="J52" s="160"/>
      <c r="K52" s="160"/>
    </row>
    <row r="54" spans="1:11" s="66" customFormat="1" ht="14.25" hidden="1">
      <c r="A54" s="66" t="s">
        <v>231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</row>
    <row r="55" spans="1:11" hidden="1"/>
    <row r="56" spans="1:11" ht="48.75" hidden="1">
      <c r="A56" s="120" t="s">
        <v>216</v>
      </c>
      <c r="B56" s="749" t="s">
        <v>0</v>
      </c>
      <c r="C56" s="750"/>
      <c r="D56" s="115" t="s">
        <v>232</v>
      </c>
      <c r="E56" s="115" t="s">
        <v>233</v>
      </c>
      <c r="F56" s="115" t="s">
        <v>454</v>
      </c>
      <c r="G56" s="115" t="s">
        <v>299</v>
      </c>
      <c r="H56" s="115" t="s">
        <v>300</v>
      </c>
    </row>
    <row r="57" spans="1:11" hidden="1">
      <c r="A57" s="117">
        <v>1</v>
      </c>
      <c r="B57" s="751">
        <v>2</v>
      </c>
      <c r="C57" s="752"/>
      <c r="D57" s="117">
        <v>3</v>
      </c>
      <c r="E57" s="117">
        <v>4</v>
      </c>
      <c r="F57" s="117">
        <v>5</v>
      </c>
      <c r="G57" s="117">
        <v>6</v>
      </c>
      <c r="H57" s="117">
        <v>7</v>
      </c>
    </row>
    <row r="58" spans="1:11" hidden="1">
      <c r="A58" s="118"/>
      <c r="B58" s="751"/>
      <c r="C58" s="752"/>
      <c r="D58" s="119"/>
      <c r="E58" s="119"/>
      <c r="F58" s="158">
        <f>D58*E58</f>
        <v>0</v>
      </c>
      <c r="G58" s="158">
        <f>F58</f>
        <v>0</v>
      </c>
      <c r="H58" s="158">
        <f>G58</f>
        <v>0</v>
      </c>
    </row>
    <row r="59" spans="1:11" hidden="1">
      <c r="A59" s="118"/>
      <c r="B59" s="751"/>
      <c r="C59" s="752"/>
      <c r="D59" s="119"/>
      <c r="E59" s="119"/>
      <c r="F59" s="158">
        <f t="shared" ref="F59:F63" si="12">D59*E59</f>
        <v>0</v>
      </c>
      <c r="G59" s="158">
        <f t="shared" ref="G59:H63" si="13">F59</f>
        <v>0</v>
      </c>
      <c r="H59" s="158">
        <f t="shared" si="13"/>
        <v>0</v>
      </c>
    </row>
    <row r="60" spans="1:11" hidden="1">
      <c r="A60" s="118"/>
      <c r="B60" s="751"/>
      <c r="C60" s="752"/>
      <c r="D60" s="119"/>
      <c r="E60" s="119"/>
      <c r="F60" s="158">
        <f t="shared" si="12"/>
        <v>0</v>
      </c>
      <c r="G60" s="158">
        <f t="shared" si="13"/>
        <v>0</v>
      </c>
      <c r="H60" s="158">
        <f t="shared" si="13"/>
        <v>0</v>
      </c>
    </row>
    <row r="61" spans="1:11" hidden="1">
      <c r="A61" s="118"/>
      <c r="B61" s="751"/>
      <c r="C61" s="752"/>
      <c r="D61" s="119"/>
      <c r="E61" s="119"/>
      <c r="F61" s="158">
        <f t="shared" si="12"/>
        <v>0</v>
      </c>
      <c r="G61" s="158">
        <f t="shared" si="13"/>
        <v>0</v>
      </c>
      <c r="H61" s="158">
        <f t="shared" si="13"/>
        <v>0</v>
      </c>
    </row>
    <row r="62" spans="1:11" hidden="1">
      <c r="A62" s="118"/>
      <c r="B62" s="751"/>
      <c r="C62" s="752"/>
      <c r="D62" s="119"/>
      <c r="E62" s="119"/>
      <c r="F62" s="158">
        <f t="shared" si="12"/>
        <v>0</v>
      </c>
      <c r="G62" s="158">
        <f t="shared" si="13"/>
        <v>0</v>
      </c>
      <c r="H62" s="158">
        <f t="shared" si="13"/>
        <v>0</v>
      </c>
    </row>
    <row r="63" spans="1:11" hidden="1">
      <c r="A63" s="118"/>
      <c r="B63" s="751"/>
      <c r="C63" s="752"/>
      <c r="D63" s="119"/>
      <c r="E63" s="119"/>
      <c r="F63" s="158">
        <f t="shared" si="12"/>
        <v>0</v>
      </c>
      <c r="G63" s="158">
        <f t="shared" si="13"/>
        <v>0</v>
      </c>
      <c r="H63" s="158">
        <f t="shared" si="13"/>
        <v>0</v>
      </c>
    </row>
    <row r="64" spans="1:11" s="157" customFormat="1" hidden="1">
      <c r="A64" s="155"/>
      <c r="B64" s="742" t="s">
        <v>214</v>
      </c>
      <c r="C64" s="743"/>
      <c r="D64" s="156"/>
      <c r="E64" s="156"/>
      <c r="F64" s="159">
        <f>SUM(F58:F63)</f>
        <v>0</v>
      </c>
      <c r="G64" s="159">
        <f t="shared" ref="G64:H64" si="14">SUM(G58:G63)</f>
        <v>0</v>
      </c>
      <c r="H64" s="159">
        <f t="shared" si="14"/>
        <v>0</v>
      </c>
      <c r="I64" s="160"/>
      <c r="J64" s="160"/>
      <c r="K64" s="160"/>
    </row>
    <row r="65" spans="1:11" hidden="1"/>
    <row r="66" spans="1:11" s="66" customFormat="1" ht="14.25" hidden="1">
      <c r="A66" s="66" t="s">
        <v>234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</row>
    <row r="67" spans="1:11" hidden="1"/>
    <row r="68" spans="1:11" ht="72.75" hidden="1">
      <c r="A68" s="120" t="s">
        <v>216</v>
      </c>
      <c r="B68" s="749" t="s">
        <v>235</v>
      </c>
      <c r="C68" s="750"/>
      <c r="D68" s="115" t="s">
        <v>236</v>
      </c>
      <c r="E68" s="115" t="s">
        <v>237</v>
      </c>
      <c r="F68" s="115" t="s">
        <v>455</v>
      </c>
      <c r="G68" s="115" t="s">
        <v>456</v>
      </c>
      <c r="H68" s="115" t="s">
        <v>457</v>
      </c>
    </row>
    <row r="69" spans="1:11" hidden="1">
      <c r="A69" s="117">
        <v>1</v>
      </c>
      <c r="B69" s="751">
        <v>2</v>
      </c>
      <c r="C69" s="752"/>
      <c r="D69" s="117">
        <v>3</v>
      </c>
      <c r="E69" s="117">
        <v>4</v>
      </c>
      <c r="F69" s="117">
        <v>5</v>
      </c>
      <c r="G69" s="117">
        <v>6</v>
      </c>
      <c r="H69" s="117">
        <v>7</v>
      </c>
    </row>
    <row r="70" spans="1:11" hidden="1">
      <c r="A70" s="118"/>
      <c r="B70" s="740"/>
      <c r="C70" s="741"/>
      <c r="D70" s="119"/>
      <c r="E70" s="161"/>
      <c r="F70" s="158">
        <f>ROUND(D70*E70,0)</f>
        <v>0</v>
      </c>
      <c r="G70" s="158">
        <f>F70</f>
        <v>0</v>
      </c>
      <c r="H70" s="158">
        <f>G70</f>
        <v>0</v>
      </c>
    </row>
    <row r="71" spans="1:11" hidden="1">
      <c r="A71" s="118"/>
      <c r="B71" s="740"/>
      <c r="C71" s="741"/>
      <c r="D71" s="119"/>
      <c r="E71" s="161"/>
      <c r="F71" s="158">
        <f>ROUND(D71*E71,0)</f>
        <v>0</v>
      </c>
      <c r="G71" s="158">
        <f>F71</f>
        <v>0</v>
      </c>
      <c r="H71" s="158">
        <f>G71</f>
        <v>0</v>
      </c>
    </row>
    <row r="72" spans="1:11" hidden="1">
      <c r="A72" s="118"/>
      <c r="B72" s="751"/>
      <c r="C72" s="752"/>
      <c r="D72" s="119"/>
      <c r="E72" s="119"/>
      <c r="F72" s="158"/>
      <c r="G72" s="158"/>
      <c r="H72" s="158"/>
    </row>
    <row r="73" spans="1:11" hidden="1">
      <c r="A73" s="118"/>
      <c r="B73" s="751"/>
      <c r="C73" s="752"/>
      <c r="D73" s="119"/>
      <c r="E73" s="119"/>
      <c r="F73" s="158"/>
      <c r="G73" s="158"/>
      <c r="H73" s="158"/>
    </row>
    <row r="74" spans="1:11" hidden="1">
      <c r="A74" s="118"/>
      <c r="B74" s="751"/>
      <c r="C74" s="752"/>
      <c r="D74" s="119"/>
      <c r="E74" s="119"/>
      <c r="F74" s="158"/>
      <c r="G74" s="158"/>
      <c r="H74" s="158"/>
    </row>
    <row r="75" spans="1:11" hidden="1">
      <c r="A75" s="118"/>
      <c r="B75" s="751"/>
      <c r="C75" s="752"/>
      <c r="D75" s="119"/>
      <c r="E75" s="119"/>
      <c r="F75" s="158"/>
      <c r="G75" s="158"/>
      <c r="H75" s="158"/>
    </row>
    <row r="76" spans="1:11" s="157" customFormat="1" hidden="1">
      <c r="A76" s="155"/>
      <c r="B76" s="742" t="s">
        <v>214</v>
      </c>
      <c r="C76" s="743"/>
      <c r="D76" s="156"/>
      <c r="E76" s="156"/>
      <c r="F76" s="159">
        <f>SUM(F70:F75)</f>
        <v>0</v>
      </c>
      <c r="G76" s="159">
        <f t="shared" ref="G76:H76" si="15">SUM(G70:G75)</f>
        <v>0</v>
      </c>
      <c r="H76" s="159">
        <f t="shared" si="15"/>
        <v>0</v>
      </c>
      <c r="I76" s="160"/>
      <c r="J76" s="160"/>
      <c r="K76" s="160"/>
    </row>
    <row r="77" spans="1:11" hidden="1"/>
    <row r="78" spans="1:11" hidden="1">
      <c r="A78" s="757" t="s">
        <v>238</v>
      </c>
      <c r="B78" s="757"/>
      <c r="C78" s="757"/>
      <c r="D78" s="757"/>
      <c r="E78" s="757"/>
      <c r="F78" s="757"/>
      <c r="G78" s="757"/>
      <c r="H78" s="757"/>
    </row>
    <row r="79" spans="1:11" ht="48.75" hidden="1">
      <c r="A79" s="120" t="s">
        <v>216</v>
      </c>
      <c r="B79" s="749" t="s">
        <v>0</v>
      </c>
      <c r="C79" s="750"/>
      <c r="D79" s="115" t="s">
        <v>239</v>
      </c>
      <c r="E79" s="115" t="s">
        <v>233</v>
      </c>
      <c r="F79" s="115" t="s">
        <v>240</v>
      </c>
      <c r="G79" s="115" t="s">
        <v>240</v>
      </c>
      <c r="H79" s="115" t="s">
        <v>240</v>
      </c>
    </row>
    <row r="80" spans="1:11" hidden="1">
      <c r="A80" s="117">
        <v>1</v>
      </c>
      <c r="B80" s="751">
        <v>2</v>
      </c>
      <c r="C80" s="752"/>
      <c r="D80" s="117">
        <v>3</v>
      </c>
      <c r="E80" s="117">
        <v>4</v>
      </c>
      <c r="F80" s="117">
        <v>5</v>
      </c>
      <c r="G80" s="117">
        <v>6</v>
      </c>
      <c r="H80" s="117">
        <v>7</v>
      </c>
    </row>
    <row r="81" spans="1:11" hidden="1">
      <c r="A81" s="118"/>
      <c r="B81" s="751"/>
      <c r="C81" s="752"/>
      <c r="D81" s="119"/>
      <c r="E81" s="119"/>
      <c r="F81" s="119"/>
      <c r="G81" s="119"/>
      <c r="H81" s="119"/>
    </row>
    <row r="82" spans="1:11" hidden="1">
      <c r="A82" s="118"/>
      <c r="B82" s="751"/>
      <c r="C82" s="752"/>
      <c r="D82" s="119"/>
      <c r="E82" s="119"/>
      <c r="F82" s="119"/>
      <c r="G82" s="119"/>
      <c r="H82" s="119"/>
    </row>
    <row r="83" spans="1:11" hidden="1">
      <c r="A83" s="118"/>
      <c r="B83" s="751"/>
      <c r="C83" s="752"/>
      <c r="D83" s="119"/>
      <c r="E83" s="119"/>
      <c r="F83" s="119"/>
      <c r="G83" s="119"/>
      <c r="H83" s="119"/>
    </row>
    <row r="84" spans="1:11" hidden="1">
      <c r="A84" s="118"/>
      <c r="B84" s="751"/>
      <c r="C84" s="752"/>
      <c r="D84" s="119"/>
      <c r="E84" s="119"/>
      <c r="F84" s="119"/>
      <c r="G84" s="119"/>
      <c r="H84" s="119"/>
    </row>
    <row r="85" spans="1:11" hidden="1">
      <c r="A85" s="118"/>
      <c r="B85" s="751"/>
      <c r="C85" s="752"/>
      <c r="D85" s="119"/>
      <c r="E85" s="119"/>
      <c r="F85" s="119"/>
      <c r="G85" s="119"/>
      <c r="H85" s="119"/>
    </row>
    <row r="86" spans="1:11" hidden="1">
      <c r="A86" s="118"/>
      <c r="B86" s="751"/>
      <c r="C86" s="752"/>
      <c r="D86" s="119"/>
      <c r="E86" s="119"/>
      <c r="F86" s="119"/>
      <c r="G86" s="119"/>
      <c r="H86" s="119"/>
    </row>
    <row r="87" spans="1:11" hidden="1">
      <c r="A87" s="118"/>
      <c r="B87" s="751" t="s">
        <v>214</v>
      </c>
      <c r="C87" s="752"/>
      <c r="D87" s="119"/>
      <c r="E87" s="119"/>
      <c r="F87" s="119"/>
      <c r="G87" s="119"/>
      <c r="H87" s="119"/>
    </row>
    <row r="88" spans="1:11" hidden="1"/>
    <row r="89" spans="1:11" s="66" customFormat="1" ht="14.25" hidden="1">
      <c r="A89" s="66" t="s">
        <v>241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</row>
    <row r="90" spans="1:11" s="66" customFormat="1" ht="14.25" hidden="1">
      <c r="A90" s="66" t="s">
        <v>242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</row>
    <row r="91" spans="1:11" hidden="1"/>
    <row r="92" spans="1:11" ht="36.75" hidden="1">
      <c r="A92" s="120" t="s">
        <v>216</v>
      </c>
      <c r="B92" s="749" t="s">
        <v>243</v>
      </c>
      <c r="C92" s="750"/>
      <c r="D92" s="115" t="s">
        <v>243</v>
      </c>
      <c r="E92" s="115" t="s">
        <v>244</v>
      </c>
      <c r="F92" s="115" t="s">
        <v>245</v>
      </c>
      <c r="G92" s="115" t="s">
        <v>454</v>
      </c>
      <c r="H92" s="115" t="s">
        <v>299</v>
      </c>
      <c r="I92" s="115" t="s">
        <v>300</v>
      </c>
    </row>
    <row r="93" spans="1:11" hidden="1">
      <c r="A93" s="117">
        <v>1</v>
      </c>
      <c r="B93" s="751">
        <v>2</v>
      </c>
      <c r="C93" s="752"/>
      <c r="D93" s="117">
        <v>3</v>
      </c>
      <c r="E93" s="117">
        <v>4</v>
      </c>
      <c r="F93" s="117">
        <v>5</v>
      </c>
      <c r="G93" s="117">
        <v>6</v>
      </c>
      <c r="H93" s="117">
        <v>7</v>
      </c>
      <c r="I93" s="117">
        <v>8</v>
      </c>
    </row>
    <row r="94" spans="1:11" hidden="1">
      <c r="A94" s="118"/>
      <c r="B94" s="740"/>
      <c r="C94" s="741"/>
      <c r="D94" s="119"/>
      <c r="E94" s="119"/>
      <c r="F94" s="119"/>
      <c r="G94" s="158"/>
      <c r="H94" s="158"/>
      <c r="I94" s="158"/>
    </row>
    <row r="95" spans="1:11" hidden="1">
      <c r="A95" s="118"/>
      <c r="B95" s="740"/>
      <c r="C95" s="741"/>
      <c r="D95" s="119"/>
      <c r="E95" s="119"/>
      <c r="F95" s="119"/>
      <c r="G95" s="158">
        <f>D95*E95*F95</f>
        <v>0</v>
      </c>
      <c r="H95" s="158">
        <f>G95</f>
        <v>0</v>
      </c>
      <c r="I95" s="158">
        <f>H95</f>
        <v>0</v>
      </c>
    </row>
    <row r="96" spans="1:11" hidden="1">
      <c r="A96" s="118"/>
      <c r="B96" s="331"/>
      <c r="C96" s="332"/>
      <c r="D96" s="119"/>
      <c r="E96" s="119"/>
      <c r="F96" s="119"/>
      <c r="G96" s="158">
        <f>D96*E96*F96</f>
        <v>0</v>
      </c>
      <c r="H96" s="158">
        <f>G96</f>
        <v>0</v>
      </c>
      <c r="I96" s="158">
        <f>H96</f>
        <v>0</v>
      </c>
    </row>
    <row r="97" spans="1:11" hidden="1">
      <c r="A97" s="118"/>
      <c r="B97" s="331"/>
      <c r="C97" s="332"/>
      <c r="D97" s="119"/>
      <c r="E97" s="119"/>
      <c r="F97" s="119"/>
      <c r="G97" s="158">
        <f t="shared" ref="G97" si="16">D97*E97*F97</f>
        <v>0</v>
      </c>
      <c r="H97" s="158">
        <f t="shared" ref="H97" si="17">G97</f>
        <v>0</v>
      </c>
      <c r="I97" s="158">
        <f>H97</f>
        <v>0</v>
      </c>
    </row>
    <row r="98" spans="1:11" hidden="1">
      <c r="A98" s="118"/>
      <c r="B98" s="751"/>
      <c r="C98" s="752"/>
      <c r="D98" s="119"/>
      <c r="E98" s="119"/>
      <c r="F98" s="119"/>
      <c r="G98" s="158"/>
      <c r="H98" s="158"/>
      <c r="I98" s="158"/>
    </row>
    <row r="99" spans="1:11" hidden="1">
      <c r="A99" s="118"/>
      <c r="B99" s="751"/>
      <c r="C99" s="752"/>
      <c r="D99" s="119"/>
      <c r="E99" s="119"/>
      <c r="F99" s="119"/>
      <c r="G99" s="158"/>
      <c r="H99" s="158"/>
      <c r="I99" s="158"/>
    </row>
    <row r="100" spans="1:11" s="157" customFormat="1" hidden="1">
      <c r="A100" s="155"/>
      <c r="B100" s="742" t="s">
        <v>214</v>
      </c>
      <c r="C100" s="743"/>
      <c r="D100" s="156"/>
      <c r="E100" s="156"/>
      <c r="F100" s="156"/>
      <c r="G100" s="159">
        <f>ROUND(SUM(G94:G99),0)</f>
        <v>0</v>
      </c>
      <c r="H100" s="159">
        <f t="shared" ref="H100:I100" si="18">SUM(H94:H99)</f>
        <v>0</v>
      </c>
      <c r="I100" s="159">
        <f t="shared" si="18"/>
        <v>0</v>
      </c>
      <c r="J100" s="160"/>
      <c r="K100" s="160"/>
    </row>
    <row r="101" spans="1:11" s="66" customFormat="1" ht="14.25" hidden="1">
      <c r="A101" s="66" t="s">
        <v>246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</row>
    <row r="102" spans="1:11" hidden="1"/>
    <row r="103" spans="1:11" ht="36.75" hidden="1">
      <c r="A103" s="120" t="s">
        <v>216</v>
      </c>
      <c r="B103" s="749" t="s">
        <v>235</v>
      </c>
      <c r="C103" s="750"/>
      <c r="D103" s="115" t="s">
        <v>247</v>
      </c>
      <c r="E103" s="115" t="s">
        <v>248</v>
      </c>
      <c r="F103" s="115" t="s">
        <v>454</v>
      </c>
      <c r="G103" s="115" t="s">
        <v>299</v>
      </c>
      <c r="H103" s="115" t="s">
        <v>300</v>
      </c>
    </row>
    <row r="104" spans="1:11" hidden="1">
      <c r="A104" s="117">
        <v>1</v>
      </c>
      <c r="B104" s="751">
        <v>2</v>
      </c>
      <c r="C104" s="752"/>
      <c r="D104" s="117">
        <v>3</v>
      </c>
      <c r="E104" s="117">
        <v>4</v>
      </c>
      <c r="F104" s="117">
        <v>5</v>
      </c>
      <c r="G104" s="117">
        <v>6</v>
      </c>
      <c r="H104" s="117">
        <v>7</v>
      </c>
    </row>
    <row r="105" spans="1:11" hidden="1">
      <c r="A105" s="118">
        <v>1</v>
      </c>
      <c r="B105" s="751" t="s">
        <v>458</v>
      </c>
      <c r="C105" s="752"/>
      <c r="D105" s="119"/>
      <c r="E105" s="119"/>
      <c r="F105" s="119">
        <f>D105*E105</f>
        <v>0</v>
      </c>
      <c r="G105" s="119"/>
      <c r="H105" s="119"/>
    </row>
    <row r="106" spans="1:11" hidden="1">
      <c r="A106" s="118"/>
      <c r="B106" s="751"/>
      <c r="C106" s="752"/>
      <c r="D106" s="119"/>
      <c r="E106" s="119"/>
      <c r="F106" s="119">
        <f t="shared" ref="F106:F110" si="19">D106*E106</f>
        <v>0</v>
      </c>
      <c r="G106" s="119"/>
      <c r="H106" s="119"/>
    </row>
    <row r="107" spans="1:11" hidden="1">
      <c r="A107" s="118"/>
      <c r="B107" s="751"/>
      <c r="C107" s="752"/>
      <c r="D107" s="119"/>
      <c r="E107" s="119"/>
      <c r="F107" s="119">
        <f t="shared" si="19"/>
        <v>0</v>
      </c>
      <c r="G107" s="119"/>
      <c r="H107" s="119"/>
    </row>
    <row r="108" spans="1:11" hidden="1">
      <c r="A108" s="118"/>
      <c r="B108" s="751"/>
      <c r="C108" s="752"/>
      <c r="D108" s="119"/>
      <c r="E108" s="119"/>
      <c r="F108" s="119">
        <f t="shared" si="19"/>
        <v>0</v>
      </c>
      <c r="G108" s="119"/>
      <c r="H108" s="119"/>
    </row>
    <row r="109" spans="1:11" hidden="1">
      <c r="A109" s="118"/>
      <c r="B109" s="751"/>
      <c r="C109" s="752"/>
      <c r="D109" s="119"/>
      <c r="E109" s="119"/>
      <c r="F109" s="119">
        <f t="shared" si="19"/>
        <v>0</v>
      </c>
      <c r="G109" s="119"/>
      <c r="H109" s="119"/>
    </row>
    <row r="110" spans="1:11" hidden="1">
      <c r="A110" s="118"/>
      <c r="B110" s="751"/>
      <c r="C110" s="752"/>
      <c r="D110" s="119"/>
      <c r="E110" s="119"/>
      <c r="F110" s="119">
        <f t="shared" si="19"/>
        <v>0</v>
      </c>
      <c r="G110" s="119"/>
      <c r="H110" s="119"/>
    </row>
    <row r="111" spans="1:11" s="157" customFormat="1" hidden="1">
      <c r="A111" s="155"/>
      <c r="B111" s="742" t="s">
        <v>214</v>
      </c>
      <c r="C111" s="743"/>
      <c r="D111" s="156"/>
      <c r="E111" s="156"/>
      <c r="F111" s="156">
        <f>SUM(F105:F110)</f>
        <v>0</v>
      </c>
      <c r="G111" s="156">
        <f t="shared" ref="G111:H111" si="20">SUM(G105:G110)</f>
        <v>0</v>
      </c>
      <c r="H111" s="156">
        <f t="shared" si="20"/>
        <v>0</v>
      </c>
      <c r="I111" s="160"/>
      <c r="J111" s="160"/>
      <c r="K111" s="160"/>
    </row>
    <row r="112" spans="1:11" s="66" customFormat="1" ht="14.25" hidden="1">
      <c r="A112" s="66" t="s">
        <v>249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</row>
    <row r="113" spans="1:9" hidden="1"/>
    <row r="114" spans="1:9" ht="36.75" hidden="1">
      <c r="A114" s="120" t="s">
        <v>216</v>
      </c>
      <c r="B114" s="749" t="s">
        <v>0</v>
      </c>
      <c r="C114" s="750"/>
      <c r="D114" s="115" t="s">
        <v>250</v>
      </c>
      <c r="E114" s="115" t="s">
        <v>251</v>
      </c>
      <c r="F114" s="115" t="s">
        <v>252</v>
      </c>
      <c r="G114" s="115" t="s">
        <v>454</v>
      </c>
      <c r="H114" s="115" t="s">
        <v>299</v>
      </c>
      <c r="I114" s="115" t="s">
        <v>300</v>
      </c>
    </row>
    <row r="115" spans="1:9" hidden="1">
      <c r="A115" s="117">
        <v>1</v>
      </c>
      <c r="B115" s="751">
        <v>2</v>
      </c>
      <c r="C115" s="752"/>
      <c r="D115" s="117">
        <v>3</v>
      </c>
      <c r="E115" s="117">
        <v>4</v>
      </c>
      <c r="F115" s="117">
        <v>5</v>
      </c>
      <c r="G115" s="117">
        <v>6</v>
      </c>
      <c r="H115" s="117">
        <v>7</v>
      </c>
      <c r="I115" s="117">
        <v>8</v>
      </c>
    </row>
    <row r="116" spans="1:9" hidden="1">
      <c r="A116" s="118"/>
      <c r="B116" s="740"/>
      <c r="C116" s="741"/>
      <c r="D116" s="119"/>
      <c r="E116" s="119"/>
      <c r="F116" s="119"/>
      <c r="G116" s="158">
        <f>D116*E116*F116</f>
        <v>0</v>
      </c>
      <c r="H116" s="119"/>
      <c r="I116" s="119"/>
    </row>
    <row r="117" spans="1:9" hidden="1">
      <c r="A117" s="118"/>
      <c r="B117" s="751"/>
      <c r="C117" s="752"/>
      <c r="D117" s="119"/>
      <c r="E117" s="158"/>
      <c r="F117" s="119"/>
      <c r="G117" s="158">
        <f>D117*E117*F117</f>
        <v>0</v>
      </c>
      <c r="H117" s="119"/>
      <c r="I117" s="119"/>
    </row>
    <row r="118" spans="1:9" hidden="1">
      <c r="A118" s="118"/>
      <c r="B118" s="740"/>
      <c r="C118" s="741"/>
      <c r="D118" s="119"/>
      <c r="E118" s="158"/>
      <c r="F118" s="119"/>
      <c r="G118" s="158">
        <f>D118*E118*F118</f>
        <v>0</v>
      </c>
      <c r="H118" s="158">
        <f t="shared" ref="H118:I134" si="21">G118</f>
        <v>0</v>
      </c>
      <c r="I118" s="158">
        <f t="shared" si="21"/>
        <v>0</v>
      </c>
    </row>
    <row r="119" spans="1:9" hidden="1">
      <c r="A119" s="118"/>
      <c r="B119" s="751"/>
      <c r="C119" s="752"/>
      <c r="D119" s="119"/>
      <c r="E119" s="158"/>
      <c r="F119" s="119"/>
      <c r="G119" s="158">
        <f t="shared" ref="G119:G120" si="22">D119*E119*F119</f>
        <v>0</v>
      </c>
      <c r="H119" s="158">
        <f>G119</f>
        <v>0</v>
      </c>
      <c r="I119" s="158">
        <f t="shared" si="21"/>
        <v>0</v>
      </c>
    </row>
    <row r="120" spans="1:9" hidden="1">
      <c r="A120" s="118"/>
      <c r="B120" s="751"/>
      <c r="C120" s="752"/>
      <c r="D120" s="119"/>
      <c r="E120" s="158"/>
      <c r="F120" s="119"/>
      <c r="G120" s="158">
        <f t="shared" si="22"/>
        <v>0</v>
      </c>
      <c r="H120" s="158">
        <f>G120</f>
        <v>0</v>
      </c>
      <c r="I120" s="158">
        <f t="shared" si="21"/>
        <v>0</v>
      </c>
    </row>
    <row r="121" spans="1:9" hidden="1">
      <c r="A121" s="118"/>
      <c r="B121" s="740"/>
      <c r="C121" s="741"/>
      <c r="D121" s="119"/>
      <c r="E121" s="158"/>
      <c r="F121" s="119"/>
      <c r="G121" s="158">
        <f>D121*E121*F121</f>
        <v>0</v>
      </c>
      <c r="H121" s="158">
        <f t="shared" si="21"/>
        <v>0</v>
      </c>
      <c r="I121" s="158">
        <f t="shared" si="21"/>
        <v>0</v>
      </c>
    </row>
    <row r="122" spans="1:9" hidden="1">
      <c r="A122" s="118"/>
      <c r="B122" s="751"/>
      <c r="C122" s="752"/>
      <c r="D122" s="119"/>
      <c r="E122" s="158"/>
      <c r="F122" s="119"/>
      <c r="G122" s="158">
        <f t="shared" ref="G122:G134" si="23">D122*E122*F122</f>
        <v>0</v>
      </c>
      <c r="H122" s="158">
        <f t="shared" si="21"/>
        <v>0</v>
      </c>
      <c r="I122" s="158">
        <f t="shared" si="21"/>
        <v>0</v>
      </c>
    </row>
    <row r="123" spans="1:9" hidden="1">
      <c r="A123" s="118"/>
      <c r="B123" s="751"/>
      <c r="C123" s="752"/>
      <c r="D123" s="119"/>
      <c r="E123" s="158"/>
      <c r="F123" s="119"/>
      <c r="G123" s="158">
        <f t="shared" si="23"/>
        <v>0</v>
      </c>
      <c r="H123" s="158">
        <f t="shared" si="21"/>
        <v>0</v>
      </c>
      <c r="I123" s="158">
        <f t="shared" si="21"/>
        <v>0</v>
      </c>
    </row>
    <row r="124" spans="1:9" hidden="1">
      <c r="A124" s="118"/>
      <c r="B124" s="751"/>
      <c r="C124" s="752"/>
      <c r="D124" s="119"/>
      <c r="E124" s="158"/>
      <c r="F124" s="119"/>
      <c r="G124" s="158">
        <f t="shared" si="23"/>
        <v>0</v>
      </c>
      <c r="H124" s="158">
        <f t="shared" si="21"/>
        <v>0</v>
      </c>
      <c r="I124" s="158">
        <f t="shared" si="21"/>
        <v>0</v>
      </c>
    </row>
    <row r="125" spans="1:9" hidden="1">
      <c r="A125" s="118"/>
      <c r="B125" s="751"/>
      <c r="C125" s="752"/>
      <c r="D125" s="119"/>
      <c r="E125" s="158"/>
      <c r="F125" s="119"/>
      <c r="G125" s="158">
        <f t="shared" si="23"/>
        <v>0</v>
      </c>
      <c r="H125" s="158">
        <f t="shared" si="21"/>
        <v>0</v>
      </c>
      <c r="I125" s="158">
        <f t="shared" si="21"/>
        <v>0</v>
      </c>
    </row>
    <row r="126" spans="1:9" hidden="1">
      <c r="A126" s="118"/>
      <c r="B126" s="751"/>
      <c r="C126" s="752"/>
      <c r="D126" s="119"/>
      <c r="E126" s="158"/>
      <c r="F126" s="119"/>
      <c r="G126" s="158">
        <f t="shared" si="23"/>
        <v>0</v>
      </c>
      <c r="H126" s="158">
        <f t="shared" si="21"/>
        <v>0</v>
      </c>
      <c r="I126" s="158">
        <f t="shared" si="21"/>
        <v>0</v>
      </c>
    </row>
    <row r="127" spans="1:9" hidden="1">
      <c r="A127" s="118"/>
      <c r="B127" s="751"/>
      <c r="C127" s="752"/>
      <c r="D127" s="119"/>
      <c r="E127" s="158"/>
      <c r="F127" s="119"/>
      <c r="G127" s="158">
        <f t="shared" si="23"/>
        <v>0</v>
      </c>
      <c r="H127" s="158">
        <f t="shared" si="21"/>
        <v>0</v>
      </c>
      <c r="I127" s="158">
        <f t="shared" si="21"/>
        <v>0</v>
      </c>
    </row>
    <row r="128" spans="1:9" hidden="1">
      <c r="A128" s="118"/>
      <c r="B128" s="740"/>
      <c r="C128" s="741"/>
      <c r="D128" s="119"/>
      <c r="E128" s="158"/>
      <c r="F128" s="119"/>
      <c r="G128" s="158">
        <f t="shared" si="23"/>
        <v>0</v>
      </c>
      <c r="H128" s="158">
        <f t="shared" si="21"/>
        <v>0</v>
      </c>
      <c r="I128" s="158">
        <f t="shared" si="21"/>
        <v>0</v>
      </c>
    </row>
    <row r="129" spans="1:11" hidden="1">
      <c r="A129" s="118"/>
      <c r="B129" s="751"/>
      <c r="C129" s="752"/>
      <c r="D129" s="119"/>
      <c r="E129" s="158"/>
      <c r="F129" s="119"/>
      <c r="G129" s="158">
        <f t="shared" si="23"/>
        <v>0</v>
      </c>
      <c r="H129" s="158">
        <f t="shared" si="21"/>
        <v>0</v>
      </c>
      <c r="I129" s="158">
        <f t="shared" si="21"/>
        <v>0</v>
      </c>
    </row>
    <row r="130" spans="1:11" hidden="1">
      <c r="A130" s="118"/>
      <c r="B130" s="740"/>
      <c r="C130" s="741"/>
      <c r="D130" s="119"/>
      <c r="E130" s="158"/>
      <c r="F130" s="119"/>
      <c r="G130" s="158">
        <f t="shared" si="23"/>
        <v>0</v>
      </c>
      <c r="H130" s="158">
        <f t="shared" si="21"/>
        <v>0</v>
      </c>
      <c r="I130" s="158">
        <f t="shared" si="21"/>
        <v>0</v>
      </c>
    </row>
    <row r="131" spans="1:11" hidden="1">
      <c r="A131" s="118"/>
      <c r="B131" s="751"/>
      <c r="C131" s="752"/>
      <c r="D131" s="119"/>
      <c r="E131" s="158"/>
      <c r="F131" s="119"/>
      <c r="G131" s="158">
        <f t="shared" si="23"/>
        <v>0</v>
      </c>
      <c r="H131" s="158">
        <f t="shared" si="21"/>
        <v>0</v>
      </c>
      <c r="I131" s="158">
        <f t="shared" si="21"/>
        <v>0</v>
      </c>
    </row>
    <row r="132" spans="1:11" hidden="1">
      <c r="A132" s="118"/>
      <c r="B132" s="740"/>
      <c r="C132" s="741"/>
      <c r="D132" s="119"/>
      <c r="E132" s="158"/>
      <c r="F132" s="119"/>
      <c r="G132" s="158">
        <f t="shared" si="23"/>
        <v>0</v>
      </c>
      <c r="H132" s="158">
        <f t="shared" si="21"/>
        <v>0</v>
      </c>
      <c r="I132" s="158">
        <f t="shared" si="21"/>
        <v>0</v>
      </c>
    </row>
    <row r="133" spans="1:11" hidden="1">
      <c r="A133" s="118"/>
      <c r="B133" s="751"/>
      <c r="C133" s="752"/>
      <c r="D133" s="119"/>
      <c r="E133" s="158"/>
      <c r="F133" s="119"/>
      <c r="G133" s="158">
        <f t="shared" si="23"/>
        <v>0</v>
      </c>
      <c r="H133" s="158">
        <f t="shared" si="21"/>
        <v>0</v>
      </c>
      <c r="I133" s="158">
        <f t="shared" si="21"/>
        <v>0</v>
      </c>
    </row>
    <row r="134" spans="1:11" hidden="1">
      <c r="A134" s="118"/>
      <c r="B134" s="751"/>
      <c r="C134" s="752"/>
      <c r="D134" s="119"/>
      <c r="E134" s="119"/>
      <c r="F134" s="119"/>
      <c r="G134" s="158">
        <f t="shared" si="23"/>
        <v>0</v>
      </c>
      <c r="H134" s="158">
        <f t="shared" si="21"/>
        <v>0</v>
      </c>
      <c r="I134" s="158">
        <f t="shared" si="21"/>
        <v>0</v>
      </c>
    </row>
    <row r="135" spans="1:11" s="157" customFormat="1" hidden="1">
      <c r="A135" s="155"/>
      <c r="B135" s="742" t="s">
        <v>214</v>
      </c>
      <c r="C135" s="743"/>
      <c r="D135" s="156"/>
      <c r="E135" s="156"/>
      <c r="F135" s="156"/>
      <c r="G135" s="159">
        <f>SUM(G117:G134)</f>
        <v>0</v>
      </c>
      <c r="H135" s="159">
        <f t="shared" ref="H135:I135" si="24">SUM(H117:H134)</f>
        <v>0</v>
      </c>
      <c r="I135" s="159">
        <f t="shared" si="24"/>
        <v>0</v>
      </c>
      <c r="J135" s="160"/>
      <c r="K135" s="160"/>
    </row>
    <row r="136" spans="1:11" hidden="1"/>
    <row r="137" spans="1:11" s="66" customFormat="1" ht="14.25" hidden="1">
      <c r="A137" s="66" t="s">
        <v>253</v>
      </c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</row>
    <row r="138" spans="1:11" hidden="1"/>
    <row r="139" spans="1:11" ht="48.75" hidden="1">
      <c r="A139" s="120" t="s">
        <v>216</v>
      </c>
      <c r="B139" s="749" t="s">
        <v>0</v>
      </c>
      <c r="C139" s="750"/>
      <c r="D139" s="115" t="s">
        <v>254</v>
      </c>
      <c r="E139" s="115" t="s">
        <v>255</v>
      </c>
      <c r="F139" s="115" t="s">
        <v>256</v>
      </c>
      <c r="G139" s="115" t="s">
        <v>256</v>
      </c>
      <c r="H139" s="115" t="s">
        <v>256</v>
      </c>
    </row>
    <row r="140" spans="1:11" hidden="1">
      <c r="A140" s="117">
        <v>1</v>
      </c>
      <c r="B140" s="751">
        <v>2</v>
      </c>
      <c r="C140" s="752"/>
      <c r="D140" s="117">
        <v>3</v>
      </c>
      <c r="E140" s="117">
        <v>4</v>
      </c>
      <c r="F140" s="117">
        <v>5</v>
      </c>
      <c r="G140" s="117">
        <v>6</v>
      </c>
      <c r="H140" s="117">
        <v>7</v>
      </c>
    </row>
    <row r="141" spans="1:11" hidden="1">
      <c r="A141" s="118"/>
      <c r="B141" s="751"/>
      <c r="C141" s="752"/>
      <c r="D141" s="119"/>
      <c r="E141" s="119"/>
      <c r="F141" s="119"/>
      <c r="G141" s="119"/>
      <c r="H141" s="119"/>
    </row>
    <row r="142" spans="1:11" hidden="1">
      <c r="A142" s="118"/>
      <c r="B142" s="751"/>
      <c r="C142" s="752"/>
      <c r="D142" s="119"/>
      <c r="E142" s="119"/>
      <c r="F142" s="119"/>
      <c r="G142" s="119"/>
      <c r="H142" s="119"/>
    </row>
    <row r="143" spans="1:11" hidden="1">
      <c r="A143" s="118"/>
      <c r="B143" s="751"/>
      <c r="C143" s="752"/>
      <c r="D143" s="119"/>
      <c r="E143" s="119"/>
      <c r="F143" s="119"/>
      <c r="G143" s="119"/>
      <c r="H143" s="119"/>
    </row>
    <row r="144" spans="1:11" hidden="1">
      <c r="A144" s="118"/>
      <c r="B144" s="751"/>
      <c r="C144" s="752"/>
      <c r="D144" s="119"/>
      <c r="E144" s="119"/>
      <c r="F144" s="119"/>
      <c r="G144" s="119"/>
      <c r="H144" s="119"/>
    </row>
    <row r="145" spans="1:11" hidden="1">
      <c r="A145" s="118"/>
      <c r="B145" s="751"/>
      <c r="C145" s="752"/>
      <c r="D145" s="119"/>
      <c r="E145" s="119"/>
      <c r="F145" s="119"/>
      <c r="G145" s="119"/>
      <c r="H145" s="119"/>
    </row>
    <row r="146" spans="1:11" hidden="1">
      <c r="A146" s="118"/>
      <c r="B146" s="751"/>
      <c r="C146" s="752"/>
      <c r="D146" s="119"/>
      <c r="E146" s="119"/>
      <c r="F146" s="119"/>
      <c r="G146" s="119"/>
      <c r="H146" s="119"/>
    </row>
    <row r="147" spans="1:11" s="157" customFormat="1" hidden="1">
      <c r="A147" s="155"/>
      <c r="B147" s="742" t="s">
        <v>214</v>
      </c>
      <c r="C147" s="743"/>
      <c r="D147" s="156"/>
      <c r="E147" s="156"/>
      <c r="F147" s="156">
        <f>SUM(F141:F146)</f>
        <v>0</v>
      </c>
      <c r="G147" s="156">
        <f t="shared" ref="G147:H147" si="25">SUM(G141:G146)</f>
        <v>0</v>
      </c>
      <c r="H147" s="156">
        <f t="shared" si="25"/>
        <v>0</v>
      </c>
      <c r="I147" s="160"/>
      <c r="J147" s="160"/>
      <c r="K147" s="160"/>
    </row>
    <row r="148" spans="1:11" hidden="1"/>
    <row r="149" spans="1:11" s="66" customFormat="1" ht="14.25" hidden="1">
      <c r="A149" s="66" t="s">
        <v>257</v>
      </c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</row>
    <row r="150" spans="1:11" hidden="1"/>
    <row r="151" spans="1:11" ht="36.75" hidden="1">
      <c r="A151" s="120" t="s">
        <v>216</v>
      </c>
      <c r="B151" s="749" t="s">
        <v>0</v>
      </c>
      <c r="C151" s="750"/>
      <c r="D151" s="115" t="s">
        <v>258</v>
      </c>
      <c r="E151" s="115" t="s">
        <v>259</v>
      </c>
      <c r="F151" s="115" t="s">
        <v>454</v>
      </c>
      <c r="G151" s="115" t="s">
        <v>299</v>
      </c>
      <c r="H151" s="115" t="s">
        <v>300</v>
      </c>
    </row>
    <row r="152" spans="1:11" hidden="1">
      <c r="A152" s="117">
        <v>1</v>
      </c>
      <c r="B152" s="751">
        <v>2</v>
      </c>
      <c r="C152" s="752"/>
      <c r="D152" s="117">
        <v>3</v>
      </c>
      <c r="E152" s="117">
        <v>4</v>
      </c>
      <c r="F152" s="117">
        <v>5</v>
      </c>
      <c r="G152" s="117">
        <v>6</v>
      </c>
      <c r="H152" s="117">
        <v>7</v>
      </c>
    </row>
    <row r="153" spans="1:11" hidden="1">
      <c r="A153" s="118"/>
      <c r="B153" s="740"/>
      <c r="C153" s="741"/>
      <c r="D153" s="119"/>
      <c r="E153" s="158"/>
      <c r="F153" s="158">
        <f>E153*D153</f>
        <v>0</v>
      </c>
      <c r="G153" s="158">
        <f>F153</f>
        <v>0</v>
      </c>
      <c r="H153" s="158">
        <f>G153</f>
        <v>0</v>
      </c>
    </row>
    <row r="154" spans="1:11" hidden="1">
      <c r="A154" s="118"/>
      <c r="B154" s="751"/>
      <c r="C154" s="752"/>
      <c r="D154" s="119"/>
      <c r="E154" s="158"/>
      <c r="F154" s="158">
        <f t="shared" ref="F154:F184" si="26">E154*D154</f>
        <v>0</v>
      </c>
      <c r="G154" s="158">
        <f t="shared" ref="G154:H170" si="27">F154</f>
        <v>0</v>
      </c>
      <c r="H154" s="158">
        <f t="shared" si="27"/>
        <v>0</v>
      </c>
    </row>
    <row r="155" spans="1:11" hidden="1">
      <c r="A155" s="118"/>
      <c r="B155" s="740"/>
      <c r="C155" s="741"/>
      <c r="D155" s="119"/>
      <c r="E155" s="158"/>
      <c r="F155" s="158">
        <f t="shared" si="26"/>
        <v>0</v>
      </c>
      <c r="G155" s="158">
        <f t="shared" si="27"/>
        <v>0</v>
      </c>
      <c r="H155" s="158">
        <f t="shared" si="27"/>
        <v>0</v>
      </c>
    </row>
    <row r="156" spans="1:11" hidden="1">
      <c r="A156" s="118"/>
      <c r="B156" s="751"/>
      <c r="C156" s="752"/>
      <c r="D156" s="119"/>
      <c r="E156" s="158"/>
      <c r="F156" s="158">
        <f t="shared" si="26"/>
        <v>0</v>
      </c>
      <c r="G156" s="158">
        <f t="shared" si="27"/>
        <v>0</v>
      </c>
      <c r="H156" s="158">
        <f t="shared" si="27"/>
        <v>0</v>
      </c>
    </row>
    <row r="157" spans="1:11" hidden="1">
      <c r="A157" s="118"/>
      <c r="B157" s="740"/>
      <c r="C157" s="741"/>
      <c r="D157" s="119"/>
      <c r="E157" s="158"/>
      <c r="F157" s="158">
        <f t="shared" si="26"/>
        <v>0</v>
      </c>
      <c r="G157" s="158">
        <f t="shared" si="27"/>
        <v>0</v>
      </c>
      <c r="H157" s="158">
        <f t="shared" si="27"/>
        <v>0</v>
      </c>
    </row>
    <row r="158" spans="1:11" hidden="1">
      <c r="A158" s="118"/>
      <c r="B158" s="751"/>
      <c r="C158" s="752"/>
      <c r="D158" s="119"/>
      <c r="E158" s="158"/>
      <c r="F158" s="158">
        <f t="shared" si="26"/>
        <v>0</v>
      </c>
      <c r="G158" s="158">
        <f t="shared" si="27"/>
        <v>0</v>
      </c>
      <c r="H158" s="158">
        <f t="shared" si="27"/>
        <v>0</v>
      </c>
    </row>
    <row r="159" spans="1:11" hidden="1">
      <c r="A159" s="118"/>
      <c r="B159" s="740"/>
      <c r="C159" s="741"/>
      <c r="D159" s="119"/>
      <c r="E159" s="158"/>
      <c r="F159" s="158">
        <f t="shared" si="26"/>
        <v>0</v>
      </c>
      <c r="G159" s="158">
        <f t="shared" si="27"/>
        <v>0</v>
      </c>
      <c r="H159" s="158">
        <f t="shared" si="27"/>
        <v>0</v>
      </c>
    </row>
    <row r="160" spans="1:11" hidden="1">
      <c r="A160" s="118"/>
      <c r="B160" s="751"/>
      <c r="C160" s="752"/>
      <c r="D160" s="119"/>
      <c r="E160" s="158"/>
      <c r="F160" s="158">
        <f t="shared" si="26"/>
        <v>0</v>
      </c>
      <c r="G160" s="158">
        <f t="shared" si="27"/>
        <v>0</v>
      </c>
      <c r="H160" s="158">
        <f t="shared" si="27"/>
        <v>0</v>
      </c>
    </row>
    <row r="161" spans="1:8" hidden="1">
      <c r="A161" s="118"/>
      <c r="B161" s="775"/>
      <c r="C161" s="776"/>
      <c r="D161" s="119"/>
      <c r="E161" s="158"/>
      <c r="F161" s="158">
        <f t="shared" si="26"/>
        <v>0</v>
      </c>
      <c r="G161" s="158">
        <f t="shared" si="27"/>
        <v>0</v>
      </c>
      <c r="H161" s="158">
        <f t="shared" si="27"/>
        <v>0</v>
      </c>
    </row>
    <row r="162" spans="1:8" hidden="1">
      <c r="A162" s="118"/>
      <c r="B162" s="751"/>
      <c r="C162" s="752"/>
      <c r="D162" s="119"/>
      <c r="E162" s="158"/>
      <c r="F162" s="158">
        <f t="shared" si="26"/>
        <v>0</v>
      </c>
      <c r="G162" s="158">
        <f t="shared" si="27"/>
        <v>0</v>
      </c>
      <c r="H162" s="158">
        <f t="shared" si="27"/>
        <v>0</v>
      </c>
    </row>
    <row r="163" spans="1:8" hidden="1">
      <c r="A163" s="118"/>
      <c r="B163" s="740"/>
      <c r="C163" s="741"/>
      <c r="D163" s="119"/>
      <c r="E163" s="158"/>
      <c r="F163" s="158">
        <f t="shared" si="26"/>
        <v>0</v>
      </c>
      <c r="G163" s="158">
        <f t="shared" si="27"/>
        <v>0</v>
      </c>
      <c r="H163" s="158">
        <f t="shared" si="27"/>
        <v>0</v>
      </c>
    </row>
    <row r="164" spans="1:8" hidden="1">
      <c r="A164" s="118"/>
      <c r="B164" s="751"/>
      <c r="C164" s="752"/>
      <c r="D164" s="119"/>
      <c r="E164" s="158"/>
      <c r="F164" s="158">
        <f t="shared" si="26"/>
        <v>0</v>
      </c>
      <c r="G164" s="158">
        <f t="shared" si="27"/>
        <v>0</v>
      </c>
      <c r="H164" s="158">
        <f t="shared" si="27"/>
        <v>0</v>
      </c>
    </row>
    <row r="165" spans="1:8" hidden="1">
      <c r="A165" s="118"/>
      <c r="B165" s="740"/>
      <c r="C165" s="741"/>
      <c r="D165" s="119"/>
      <c r="E165" s="158"/>
      <c r="F165" s="158">
        <f t="shared" si="26"/>
        <v>0</v>
      </c>
      <c r="G165" s="158">
        <f t="shared" si="27"/>
        <v>0</v>
      </c>
      <c r="H165" s="158">
        <f t="shared" si="27"/>
        <v>0</v>
      </c>
    </row>
    <row r="166" spans="1:8" hidden="1">
      <c r="A166" s="118"/>
      <c r="B166" s="751"/>
      <c r="C166" s="752"/>
      <c r="D166" s="119"/>
      <c r="E166" s="158"/>
      <c r="F166" s="158">
        <f t="shared" si="26"/>
        <v>0</v>
      </c>
      <c r="G166" s="158">
        <f t="shared" si="27"/>
        <v>0</v>
      </c>
      <c r="H166" s="158">
        <f t="shared" si="27"/>
        <v>0</v>
      </c>
    </row>
    <row r="167" spans="1:8" hidden="1">
      <c r="A167" s="118"/>
      <c r="B167" s="740"/>
      <c r="C167" s="741"/>
      <c r="D167" s="119"/>
      <c r="E167" s="158"/>
      <c r="F167" s="158">
        <f t="shared" si="26"/>
        <v>0</v>
      </c>
      <c r="G167" s="158">
        <f t="shared" si="27"/>
        <v>0</v>
      </c>
      <c r="H167" s="158">
        <f t="shared" si="27"/>
        <v>0</v>
      </c>
    </row>
    <row r="168" spans="1:8" hidden="1">
      <c r="A168" s="118"/>
      <c r="B168" s="751"/>
      <c r="C168" s="752"/>
      <c r="D168" s="119"/>
      <c r="E168" s="158"/>
      <c r="F168" s="158">
        <f t="shared" si="26"/>
        <v>0</v>
      </c>
      <c r="G168" s="158">
        <f t="shared" si="27"/>
        <v>0</v>
      </c>
      <c r="H168" s="158">
        <f t="shared" si="27"/>
        <v>0</v>
      </c>
    </row>
    <row r="169" spans="1:8" hidden="1">
      <c r="A169" s="118"/>
      <c r="B169" s="740"/>
      <c r="C169" s="741"/>
      <c r="D169" s="119"/>
      <c r="E169" s="158"/>
      <c r="F169" s="158">
        <f t="shared" si="26"/>
        <v>0</v>
      </c>
      <c r="G169" s="158">
        <f t="shared" si="27"/>
        <v>0</v>
      </c>
      <c r="H169" s="158">
        <f t="shared" si="27"/>
        <v>0</v>
      </c>
    </row>
    <row r="170" spans="1:8" hidden="1">
      <c r="A170" s="118"/>
      <c r="B170" s="751"/>
      <c r="C170" s="752"/>
      <c r="D170" s="119"/>
      <c r="E170" s="158"/>
      <c r="F170" s="158">
        <f t="shared" si="26"/>
        <v>0</v>
      </c>
      <c r="G170" s="158">
        <f t="shared" si="27"/>
        <v>0</v>
      </c>
      <c r="H170" s="158">
        <f t="shared" si="27"/>
        <v>0</v>
      </c>
    </row>
    <row r="171" spans="1:8" hidden="1">
      <c r="A171" s="118"/>
      <c r="B171" s="740"/>
      <c r="C171" s="741"/>
      <c r="D171" s="119"/>
      <c r="E171" s="158"/>
      <c r="F171" s="158">
        <f t="shared" si="26"/>
        <v>0</v>
      </c>
      <c r="G171" s="158">
        <f t="shared" ref="G171:H184" si="28">F171</f>
        <v>0</v>
      </c>
      <c r="H171" s="158">
        <f t="shared" si="28"/>
        <v>0</v>
      </c>
    </row>
    <row r="172" spans="1:8" hidden="1">
      <c r="A172" s="118"/>
      <c r="B172" s="751"/>
      <c r="C172" s="752"/>
      <c r="D172" s="119"/>
      <c r="E172" s="158"/>
      <c r="F172" s="158">
        <f t="shared" si="26"/>
        <v>0</v>
      </c>
      <c r="G172" s="158">
        <f t="shared" si="28"/>
        <v>0</v>
      </c>
      <c r="H172" s="158">
        <f t="shared" si="28"/>
        <v>0</v>
      </c>
    </row>
    <row r="173" spans="1:8" hidden="1">
      <c r="A173" s="118"/>
      <c r="B173" s="740"/>
      <c r="C173" s="741"/>
      <c r="D173" s="119"/>
      <c r="E173" s="158"/>
      <c r="F173" s="158">
        <f t="shared" si="26"/>
        <v>0</v>
      </c>
      <c r="G173" s="158">
        <f t="shared" si="28"/>
        <v>0</v>
      </c>
      <c r="H173" s="158">
        <f t="shared" si="28"/>
        <v>0</v>
      </c>
    </row>
    <row r="174" spans="1:8" hidden="1">
      <c r="A174" s="118"/>
      <c r="B174" s="751"/>
      <c r="C174" s="752"/>
      <c r="D174" s="119"/>
      <c r="E174" s="158"/>
      <c r="F174" s="158">
        <f t="shared" si="26"/>
        <v>0</v>
      </c>
      <c r="G174" s="158">
        <f t="shared" si="28"/>
        <v>0</v>
      </c>
      <c r="H174" s="158">
        <f t="shared" si="28"/>
        <v>0</v>
      </c>
    </row>
    <row r="175" spans="1:8" hidden="1">
      <c r="A175" s="118"/>
      <c r="B175" s="740"/>
      <c r="C175" s="741"/>
      <c r="D175" s="119"/>
      <c r="E175" s="158"/>
      <c r="F175" s="158">
        <f t="shared" si="26"/>
        <v>0</v>
      </c>
      <c r="G175" s="158">
        <f t="shared" si="28"/>
        <v>0</v>
      </c>
      <c r="H175" s="158">
        <f t="shared" si="28"/>
        <v>0</v>
      </c>
    </row>
    <row r="176" spans="1:8" hidden="1">
      <c r="A176" s="118"/>
      <c r="B176" s="751"/>
      <c r="C176" s="752"/>
      <c r="D176" s="119"/>
      <c r="E176" s="158"/>
      <c r="F176" s="158">
        <f t="shared" si="26"/>
        <v>0</v>
      </c>
      <c r="G176" s="158">
        <f t="shared" si="28"/>
        <v>0</v>
      </c>
      <c r="H176" s="158">
        <f t="shared" si="28"/>
        <v>0</v>
      </c>
    </row>
    <row r="177" spans="1:11" hidden="1">
      <c r="A177" s="118"/>
      <c r="B177" s="755"/>
      <c r="C177" s="756"/>
      <c r="D177" s="119"/>
      <c r="E177" s="158"/>
      <c r="F177" s="158">
        <f t="shared" si="26"/>
        <v>0</v>
      </c>
      <c r="G177" s="158">
        <f t="shared" si="28"/>
        <v>0</v>
      </c>
      <c r="H177" s="158">
        <f t="shared" si="28"/>
        <v>0</v>
      </c>
    </row>
    <row r="178" spans="1:11" hidden="1">
      <c r="A178" s="118"/>
      <c r="B178" s="751"/>
      <c r="C178" s="752"/>
      <c r="D178" s="119"/>
      <c r="E178" s="158"/>
      <c r="F178" s="158">
        <f t="shared" si="26"/>
        <v>0</v>
      </c>
      <c r="G178" s="158">
        <f t="shared" si="28"/>
        <v>0</v>
      </c>
      <c r="H178" s="158">
        <f t="shared" si="28"/>
        <v>0</v>
      </c>
    </row>
    <row r="179" spans="1:11" hidden="1">
      <c r="A179" s="118"/>
      <c r="B179" s="755"/>
      <c r="C179" s="756"/>
      <c r="D179" s="119"/>
      <c r="E179" s="158"/>
      <c r="F179" s="158">
        <f t="shared" si="26"/>
        <v>0</v>
      </c>
      <c r="G179" s="158">
        <f t="shared" si="28"/>
        <v>0</v>
      </c>
      <c r="H179" s="158">
        <f t="shared" si="28"/>
        <v>0</v>
      </c>
    </row>
    <row r="180" spans="1:11" hidden="1">
      <c r="A180" s="118"/>
      <c r="B180" s="751"/>
      <c r="C180" s="752"/>
      <c r="D180" s="119"/>
      <c r="E180" s="158"/>
      <c r="F180" s="158">
        <f t="shared" si="26"/>
        <v>0</v>
      </c>
      <c r="G180" s="158">
        <f t="shared" si="28"/>
        <v>0</v>
      </c>
      <c r="H180" s="158">
        <f t="shared" si="28"/>
        <v>0</v>
      </c>
    </row>
    <row r="181" spans="1:11" hidden="1">
      <c r="A181" s="118"/>
      <c r="B181" s="755"/>
      <c r="C181" s="756"/>
      <c r="D181" s="119"/>
      <c r="E181" s="158"/>
      <c r="F181" s="158">
        <f t="shared" si="26"/>
        <v>0</v>
      </c>
      <c r="G181" s="158">
        <f t="shared" si="28"/>
        <v>0</v>
      </c>
      <c r="H181" s="158">
        <f t="shared" si="28"/>
        <v>0</v>
      </c>
    </row>
    <row r="182" spans="1:11" hidden="1">
      <c r="A182" s="118"/>
      <c r="B182" s="751"/>
      <c r="C182" s="752"/>
      <c r="D182" s="119"/>
      <c r="E182" s="158"/>
      <c r="F182" s="158">
        <f t="shared" si="26"/>
        <v>0</v>
      </c>
      <c r="G182" s="158">
        <f t="shared" si="28"/>
        <v>0</v>
      </c>
      <c r="H182" s="158">
        <f t="shared" si="28"/>
        <v>0</v>
      </c>
    </row>
    <row r="183" spans="1:11" hidden="1">
      <c r="A183" s="118"/>
      <c r="B183" s="755"/>
      <c r="C183" s="756"/>
      <c r="D183" s="119"/>
      <c r="E183" s="158"/>
      <c r="F183" s="158">
        <f t="shared" si="26"/>
        <v>0</v>
      </c>
      <c r="G183" s="158">
        <f t="shared" si="28"/>
        <v>0</v>
      </c>
      <c r="H183" s="158">
        <f t="shared" si="28"/>
        <v>0</v>
      </c>
    </row>
    <row r="184" spans="1:11" hidden="1">
      <c r="A184" s="118"/>
      <c r="B184" s="751"/>
      <c r="C184" s="752"/>
      <c r="D184" s="119"/>
      <c r="E184" s="158"/>
      <c r="F184" s="158">
        <f t="shared" si="26"/>
        <v>0</v>
      </c>
      <c r="G184" s="158">
        <f t="shared" si="28"/>
        <v>0</v>
      </c>
      <c r="H184" s="158">
        <f t="shared" si="28"/>
        <v>0</v>
      </c>
    </row>
    <row r="185" spans="1:11" s="157" customFormat="1" hidden="1">
      <c r="A185" s="155"/>
      <c r="B185" s="742" t="s">
        <v>214</v>
      </c>
      <c r="C185" s="743"/>
      <c r="D185" s="156"/>
      <c r="E185" s="159"/>
      <c r="F185" s="159">
        <f>SUM(F153:F184)</f>
        <v>0</v>
      </c>
      <c r="G185" s="159">
        <f t="shared" ref="G185:H185" si="29">SUM(G153:G184)</f>
        <v>0</v>
      </c>
      <c r="H185" s="159">
        <f t="shared" si="29"/>
        <v>0</v>
      </c>
      <c r="I185" s="160"/>
      <c r="J185" s="160"/>
      <c r="K185" s="160"/>
    </row>
    <row r="186" spans="1:11" hidden="1"/>
    <row r="187" spans="1:11" s="66" customFormat="1" ht="14.25" hidden="1">
      <c r="A187" s="66" t="s">
        <v>260</v>
      </c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</row>
    <row r="188" spans="1:11" hidden="1"/>
    <row r="189" spans="1:11" ht="36.75" hidden="1">
      <c r="A189" s="120" t="s">
        <v>216</v>
      </c>
      <c r="B189" s="749" t="s">
        <v>235</v>
      </c>
      <c r="C189" s="750"/>
      <c r="D189" s="115" t="s">
        <v>258</v>
      </c>
      <c r="E189" s="115" t="s">
        <v>259</v>
      </c>
      <c r="F189" s="115" t="s">
        <v>454</v>
      </c>
      <c r="G189" s="115" t="s">
        <v>299</v>
      </c>
      <c r="H189" s="115" t="s">
        <v>300</v>
      </c>
    </row>
    <row r="190" spans="1:11" hidden="1">
      <c r="A190" s="117">
        <v>1</v>
      </c>
      <c r="B190" s="751">
        <v>2</v>
      </c>
      <c r="C190" s="752"/>
      <c r="D190" s="117">
        <v>3</v>
      </c>
      <c r="E190" s="117">
        <v>4</v>
      </c>
      <c r="F190" s="117">
        <v>5</v>
      </c>
      <c r="G190" s="117">
        <v>6</v>
      </c>
      <c r="H190" s="117">
        <v>7</v>
      </c>
    </row>
    <row r="191" spans="1:11" hidden="1">
      <c r="A191" s="118"/>
      <c r="B191" s="740"/>
      <c r="C191" s="741"/>
      <c r="D191" s="119"/>
      <c r="E191" s="158"/>
      <c r="F191" s="158">
        <f>E191*D191</f>
        <v>0</v>
      </c>
      <c r="G191" s="158">
        <f>F191</f>
        <v>0</v>
      </c>
      <c r="H191" s="158">
        <f>G191</f>
        <v>0</v>
      </c>
    </row>
    <row r="192" spans="1:11" hidden="1">
      <c r="A192" s="118"/>
      <c r="B192" s="740"/>
      <c r="C192" s="741"/>
      <c r="D192" s="119"/>
      <c r="E192" s="158"/>
      <c r="F192" s="158">
        <f t="shared" ref="F192:F212" si="30">E192*D192</f>
        <v>0</v>
      </c>
      <c r="G192" s="158">
        <f t="shared" ref="G192:H212" si="31">F192</f>
        <v>0</v>
      </c>
      <c r="H192" s="158">
        <f t="shared" si="31"/>
        <v>0</v>
      </c>
    </row>
    <row r="193" spans="1:8" hidden="1">
      <c r="A193" s="118"/>
      <c r="B193" s="740"/>
      <c r="C193" s="741"/>
      <c r="D193" s="119"/>
      <c r="E193" s="158"/>
      <c r="F193" s="158">
        <f t="shared" si="30"/>
        <v>0</v>
      </c>
      <c r="G193" s="158">
        <f t="shared" si="31"/>
        <v>0</v>
      </c>
      <c r="H193" s="158">
        <f t="shared" si="31"/>
        <v>0</v>
      </c>
    </row>
    <row r="194" spans="1:8" hidden="1">
      <c r="A194" s="118"/>
      <c r="B194" s="740"/>
      <c r="C194" s="741"/>
      <c r="D194" s="119"/>
      <c r="E194" s="158"/>
      <c r="F194" s="158">
        <f>E194*D194</f>
        <v>0</v>
      </c>
      <c r="G194" s="158">
        <f>F194</f>
        <v>0</v>
      </c>
      <c r="H194" s="158">
        <f t="shared" si="31"/>
        <v>0</v>
      </c>
    </row>
    <row r="195" spans="1:8" hidden="1">
      <c r="A195" s="118"/>
      <c r="B195" s="740"/>
      <c r="C195" s="741"/>
      <c r="D195" s="119"/>
      <c r="E195" s="158"/>
      <c r="F195" s="158">
        <f t="shared" si="30"/>
        <v>0</v>
      </c>
      <c r="G195" s="158">
        <f t="shared" si="31"/>
        <v>0</v>
      </c>
      <c r="H195" s="158">
        <f t="shared" si="31"/>
        <v>0</v>
      </c>
    </row>
    <row r="196" spans="1:8" hidden="1">
      <c r="A196" s="118"/>
      <c r="B196" s="740"/>
      <c r="C196" s="741"/>
      <c r="D196" s="119"/>
      <c r="E196" s="158"/>
      <c r="F196" s="158">
        <f t="shared" si="30"/>
        <v>0</v>
      </c>
      <c r="G196" s="158">
        <f t="shared" si="31"/>
        <v>0</v>
      </c>
      <c r="H196" s="158">
        <f t="shared" si="31"/>
        <v>0</v>
      </c>
    </row>
    <row r="197" spans="1:8" hidden="1">
      <c r="A197" s="118"/>
      <c r="B197" s="740"/>
      <c r="C197" s="741"/>
      <c r="D197" s="119"/>
      <c r="E197" s="158"/>
      <c r="F197" s="158">
        <f t="shared" si="30"/>
        <v>0</v>
      </c>
      <c r="G197" s="158">
        <f t="shared" si="31"/>
        <v>0</v>
      </c>
      <c r="H197" s="158">
        <f t="shared" si="31"/>
        <v>0</v>
      </c>
    </row>
    <row r="198" spans="1:8" hidden="1">
      <c r="A198" s="118"/>
      <c r="B198" s="740"/>
      <c r="C198" s="741"/>
      <c r="D198" s="119"/>
      <c r="E198" s="158"/>
      <c r="F198" s="158">
        <f t="shared" si="30"/>
        <v>0</v>
      </c>
      <c r="G198" s="158">
        <f t="shared" si="31"/>
        <v>0</v>
      </c>
      <c r="H198" s="158">
        <f t="shared" si="31"/>
        <v>0</v>
      </c>
    </row>
    <row r="199" spans="1:8" hidden="1">
      <c r="A199" s="118"/>
      <c r="B199" s="740"/>
      <c r="C199" s="741"/>
      <c r="D199" s="119"/>
      <c r="E199" s="158"/>
      <c r="F199" s="158">
        <f t="shared" si="30"/>
        <v>0</v>
      </c>
      <c r="G199" s="158">
        <f t="shared" si="31"/>
        <v>0</v>
      </c>
      <c r="H199" s="158">
        <f t="shared" si="31"/>
        <v>0</v>
      </c>
    </row>
    <row r="200" spans="1:8" hidden="1">
      <c r="A200" s="118"/>
      <c r="B200" s="781"/>
      <c r="C200" s="782"/>
      <c r="D200" s="119"/>
      <c r="E200" s="158"/>
      <c r="F200" s="158">
        <f t="shared" si="30"/>
        <v>0</v>
      </c>
      <c r="G200" s="158">
        <f t="shared" si="31"/>
        <v>0</v>
      </c>
      <c r="H200" s="158">
        <f t="shared" si="31"/>
        <v>0</v>
      </c>
    </row>
    <row r="201" spans="1:8" hidden="1">
      <c r="A201" s="118"/>
      <c r="B201" s="779"/>
      <c r="C201" s="780"/>
      <c r="D201" s="119"/>
      <c r="E201" s="158"/>
      <c r="F201" s="158">
        <f t="shared" si="30"/>
        <v>0</v>
      </c>
      <c r="G201" s="158">
        <f t="shared" si="31"/>
        <v>0</v>
      </c>
      <c r="H201" s="158">
        <f t="shared" si="31"/>
        <v>0</v>
      </c>
    </row>
    <row r="202" spans="1:8" hidden="1">
      <c r="A202" s="118"/>
      <c r="B202" s="779"/>
      <c r="C202" s="780"/>
      <c r="D202" s="119"/>
      <c r="E202" s="158"/>
      <c r="F202" s="158">
        <f t="shared" si="30"/>
        <v>0</v>
      </c>
      <c r="G202" s="158">
        <f t="shared" si="31"/>
        <v>0</v>
      </c>
      <c r="H202" s="158">
        <f t="shared" si="31"/>
        <v>0</v>
      </c>
    </row>
    <row r="203" spans="1:8" hidden="1">
      <c r="A203" s="118"/>
      <c r="B203" s="781"/>
      <c r="C203" s="782"/>
      <c r="D203" s="119"/>
      <c r="E203" s="158"/>
      <c r="F203" s="158">
        <f t="shared" si="30"/>
        <v>0</v>
      </c>
      <c r="G203" s="158">
        <f t="shared" si="31"/>
        <v>0</v>
      </c>
      <c r="H203" s="158">
        <f t="shared" si="31"/>
        <v>0</v>
      </c>
    </row>
    <row r="204" spans="1:8" hidden="1">
      <c r="A204" s="118"/>
      <c r="B204" s="779"/>
      <c r="C204" s="780"/>
      <c r="D204" s="119"/>
      <c r="E204" s="158"/>
      <c r="F204" s="158">
        <f t="shared" si="30"/>
        <v>0</v>
      </c>
      <c r="G204" s="158">
        <f t="shared" si="31"/>
        <v>0</v>
      </c>
      <c r="H204" s="158">
        <f t="shared" si="31"/>
        <v>0</v>
      </c>
    </row>
    <row r="205" spans="1:8" hidden="1">
      <c r="A205" s="118"/>
      <c r="B205" s="779"/>
      <c r="C205" s="780"/>
      <c r="D205" s="119"/>
      <c r="E205" s="158"/>
      <c r="F205" s="158">
        <f t="shared" si="30"/>
        <v>0</v>
      </c>
      <c r="G205" s="158">
        <f t="shared" si="31"/>
        <v>0</v>
      </c>
      <c r="H205" s="158">
        <f t="shared" si="31"/>
        <v>0</v>
      </c>
    </row>
    <row r="206" spans="1:8" hidden="1">
      <c r="A206" s="118"/>
      <c r="B206" s="779"/>
      <c r="C206" s="780"/>
      <c r="D206" s="119"/>
      <c r="E206" s="158"/>
      <c r="F206" s="158">
        <f t="shared" si="30"/>
        <v>0</v>
      </c>
      <c r="G206" s="158">
        <f t="shared" si="31"/>
        <v>0</v>
      </c>
      <c r="H206" s="158">
        <f t="shared" si="31"/>
        <v>0</v>
      </c>
    </row>
    <row r="207" spans="1:8" hidden="1">
      <c r="A207" s="118"/>
      <c r="B207" s="779"/>
      <c r="C207" s="780"/>
      <c r="D207" s="119"/>
      <c r="E207" s="158"/>
      <c r="F207" s="158">
        <f t="shared" si="30"/>
        <v>0</v>
      </c>
      <c r="G207" s="158">
        <f t="shared" si="31"/>
        <v>0</v>
      </c>
      <c r="H207" s="158">
        <f t="shared" si="31"/>
        <v>0</v>
      </c>
    </row>
    <row r="208" spans="1:8" hidden="1">
      <c r="A208" s="118"/>
      <c r="B208" s="779"/>
      <c r="C208" s="780"/>
      <c r="D208" s="119"/>
      <c r="E208" s="158"/>
      <c r="F208" s="158">
        <f t="shared" si="30"/>
        <v>0</v>
      </c>
      <c r="G208" s="158">
        <f t="shared" si="31"/>
        <v>0</v>
      </c>
      <c r="H208" s="158">
        <f t="shared" si="31"/>
        <v>0</v>
      </c>
    </row>
    <row r="209" spans="1:11" hidden="1">
      <c r="A209" s="118"/>
      <c r="B209" s="779"/>
      <c r="C209" s="780"/>
      <c r="D209" s="119"/>
      <c r="E209" s="158"/>
      <c r="F209" s="158">
        <f t="shared" si="30"/>
        <v>0</v>
      </c>
      <c r="G209" s="158">
        <f t="shared" si="31"/>
        <v>0</v>
      </c>
      <c r="H209" s="158">
        <f t="shared" si="31"/>
        <v>0</v>
      </c>
    </row>
    <row r="210" spans="1:11" hidden="1">
      <c r="A210" s="118"/>
      <c r="B210" s="779"/>
      <c r="C210" s="780"/>
      <c r="D210" s="119"/>
      <c r="E210" s="158"/>
      <c r="F210" s="158">
        <f t="shared" si="30"/>
        <v>0</v>
      </c>
      <c r="G210" s="158">
        <f t="shared" si="31"/>
        <v>0</v>
      </c>
      <c r="H210" s="158">
        <f t="shared" si="31"/>
        <v>0</v>
      </c>
    </row>
    <row r="211" spans="1:11" hidden="1">
      <c r="A211" s="118"/>
      <c r="B211" s="779"/>
      <c r="C211" s="780"/>
      <c r="D211" s="119"/>
      <c r="E211" s="158"/>
      <c r="F211" s="158">
        <f t="shared" si="30"/>
        <v>0</v>
      </c>
      <c r="G211" s="158">
        <f t="shared" si="31"/>
        <v>0</v>
      </c>
      <c r="H211" s="158">
        <f t="shared" si="31"/>
        <v>0</v>
      </c>
    </row>
    <row r="212" spans="1:11" hidden="1">
      <c r="A212" s="118"/>
      <c r="B212" s="779"/>
      <c r="C212" s="780"/>
      <c r="D212" s="119"/>
      <c r="E212" s="158"/>
      <c r="F212" s="158">
        <f t="shared" si="30"/>
        <v>0</v>
      </c>
      <c r="G212" s="158">
        <f t="shared" si="31"/>
        <v>0</v>
      </c>
      <c r="H212" s="158">
        <f t="shared" si="31"/>
        <v>0</v>
      </c>
    </row>
    <row r="213" spans="1:11" s="157" customFormat="1" hidden="1">
      <c r="A213" s="155"/>
      <c r="B213" s="742" t="s">
        <v>214</v>
      </c>
      <c r="C213" s="743"/>
      <c r="D213" s="156"/>
      <c r="E213" s="159"/>
      <c r="F213" s="159">
        <f>SUM(F191:F212)</f>
        <v>0</v>
      </c>
      <c r="G213" s="159">
        <f>SUM(G191:G212)</f>
        <v>0</v>
      </c>
      <c r="H213" s="159">
        <f>SUM(H191:H212)</f>
        <v>0</v>
      </c>
      <c r="I213" s="160"/>
      <c r="J213" s="160"/>
      <c r="K213" s="160"/>
    </row>
    <row r="214" spans="1:11" hidden="1"/>
    <row r="215" spans="1:11" s="66" customFormat="1" ht="14.25" hidden="1">
      <c r="A215" s="66" t="s">
        <v>261</v>
      </c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</row>
    <row r="216" spans="1:11" hidden="1"/>
    <row r="217" spans="1:11" ht="36.75" hidden="1">
      <c r="A217" s="120" t="s">
        <v>216</v>
      </c>
      <c r="B217" s="749" t="s">
        <v>235</v>
      </c>
      <c r="C217" s="750"/>
      <c r="D217" s="115" t="s">
        <v>254</v>
      </c>
      <c r="E217" s="115" t="s">
        <v>259</v>
      </c>
      <c r="F217" s="115" t="s">
        <v>454</v>
      </c>
      <c r="G217" s="115" t="s">
        <v>299</v>
      </c>
      <c r="H217" s="115" t="s">
        <v>300</v>
      </c>
    </row>
    <row r="218" spans="1:11" hidden="1">
      <c r="A218" s="117">
        <v>1</v>
      </c>
      <c r="B218" s="751">
        <v>2</v>
      </c>
      <c r="C218" s="752"/>
      <c r="D218" s="117">
        <v>3</v>
      </c>
      <c r="E218" s="117">
        <v>4</v>
      </c>
      <c r="F218" s="117">
        <v>5</v>
      </c>
      <c r="G218" s="117">
        <v>6</v>
      </c>
      <c r="H218" s="117">
        <v>7</v>
      </c>
    </row>
    <row r="219" spans="1:11" hidden="1">
      <c r="A219" s="118"/>
      <c r="B219" s="740"/>
      <c r="C219" s="741"/>
      <c r="D219" s="119"/>
      <c r="E219" s="119"/>
      <c r="F219" s="119"/>
      <c r="G219" s="119"/>
      <c r="H219" s="119"/>
    </row>
    <row r="220" spans="1:11" hidden="1">
      <c r="A220" s="337"/>
      <c r="B220" s="740"/>
      <c r="C220" s="741"/>
      <c r="D220" s="119"/>
      <c r="E220" s="119"/>
      <c r="F220" s="158">
        <f t="shared" ref="F220:F241" si="32">D220*E220</f>
        <v>0</v>
      </c>
      <c r="G220" s="158">
        <f>F220</f>
        <v>0</v>
      </c>
      <c r="H220" s="158">
        <f>G220</f>
        <v>0</v>
      </c>
    </row>
    <row r="221" spans="1:11" hidden="1">
      <c r="A221" s="337"/>
      <c r="B221" s="740"/>
      <c r="C221" s="741"/>
      <c r="D221" s="119"/>
      <c r="E221" s="119"/>
      <c r="F221" s="158">
        <f t="shared" si="32"/>
        <v>0</v>
      </c>
      <c r="G221" s="158">
        <f t="shared" ref="G221:H241" si="33">F221</f>
        <v>0</v>
      </c>
      <c r="H221" s="158">
        <f t="shared" si="33"/>
        <v>0</v>
      </c>
    </row>
    <row r="222" spans="1:11" hidden="1">
      <c r="A222" s="118"/>
      <c r="B222" s="740"/>
      <c r="C222" s="741"/>
      <c r="D222" s="119"/>
      <c r="E222" s="119"/>
      <c r="F222" s="158">
        <f t="shared" si="32"/>
        <v>0</v>
      </c>
      <c r="G222" s="158">
        <f t="shared" si="33"/>
        <v>0</v>
      </c>
      <c r="H222" s="158">
        <f t="shared" si="33"/>
        <v>0</v>
      </c>
    </row>
    <row r="223" spans="1:11" hidden="1">
      <c r="A223" s="337"/>
      <c r="B223" s="740"/>
      <c r="C223" s="741"/>
      <c r="D223" s="119"/>
      <c r="E223" s="119"/>
      <c r="F223" s="158">
        <f t="shared" si="32"/>
        <v>0</v>
      </c>
      <c r="G223" s="158">
        <f t="shared" si="33"/>
        <v>0</v>
      </c>
      <c r="H223" s="158">
        <f t="shared" si="33"/>
        <v>0</v>
      </c>
    </row>
    <row r="224" spans="1:11" hidden="1">
      <c r="A224" s="337"/>
      <c r="B224" s="740"/>
      <c r="C224" s="741"/>
      <c r="D224" s="119"/>
      <c r="E224" s="119"/>
      <c r="F224" s="158">
        <f t="shared" si="32"/>
        <v>0</v>
      </c>
      <c r="G224" s="158">
        <f t="shared" si="33"/>
        <v>0</v>
      </c>
      <c r="H224" s="158">
        <f t="shared" si="33"/>
        <v>0</v>
      </c>
    </row>
    <row r="225" spans="1:8" hidden="1">
      <c r="A225" s="118"/>
      <c r="B225" s="740"/>
      <c r="C225" s="741"/>
      <c r="D225" s="119"/>
      <c r="E225" s="119"/>
      <c r="F225" s="158">
        <f t="shared" si="32"/>
        <v>0</v>
      </c>
      <c r="G225" s="158">
        <f t="shared" si="33"/>
        <v>0</v>
      </c>
      <c r="H225" s="158">
        <f t="shared" si="33"/>
        <v>0</v>
      </c>
    </row>
    <row r="226" spans="1:8" hidden="1">
      <c r="A226" s="337"/>
      <c r="B226" s="740"/>
      <c r="C226" s="741"/>
      <c r="D226" s="119"/>
      <c r="E226" s="119"/>
      <c r="F226" s="158">
        <f t="shared" si="32"/>
        <v>0</v>
      </c>
      <c r="G226" s="158">
        <f t="shared" si="33"/>
        <v>0</v>
      </c>
      <c r="H226" s="158">
        <f t="shared" si="33"/>
        <v>0</v>
      </c>
    </row>
    <row r="227" spans="1:8" hidden="1">
      <c r="A227" s="337"/>
      <c r="B227" s="740"/>
      <c r="C227" s="741"/>
      <c r="D227" s="119"/>
      <c r="E227" s="119"/>
      <c r="F227" s="158">
        <f t="shared" si="32"/>
        <v>0</v>
      </c>
      <c r="G227" s="158">
        <f t="shared" si="33"/>
        <v>0</v>
      </c>
      <c r="H227" s="158">
        <f t="shared" si="33"/>
        <v>0</v>
      </c>
    </row>
    <row r="228" spans="1:8" hidden="1">
      <c r="A228" s="118"/>
      <c r="B228" s="740"/>
      <c r="C228" s="741"/>
      <c r="D228" s="119"/>
      <c r="E228" s="119"/>
      <c r="F228" s="158">
        <f t="shared" si="32"/>
        <v>0</v>
      </c>
      <c r="G228" s="158">
        <f t="shared" si="33"/>
        <v>0</v>
      </c>
      <c r="H228" s="158">
        <f t="shared" si="33"/>
        <v>0</v>
      </c>
    </row>
    <row r="229" spans="1:8" hidden="1">
      <c r="A229" s="337"/>
      <c r="B229" s="740"/>
      <c r="C229" s="741"/>
      <c r="D229" s="119"/>
      <c r="E229" s="119"/>
      <c r="F229" s="158">
        <f t="shared" si="32"/>
        <v>0</v>
      </c>
      <c r="G229" s="158">
        <f t="shared" si="33"/>
        <v>0</v>
      </c>
      <c r="H229" s="158">
        <f t="shared" si="33"/>
        <v>0</v>
      </c>
    </row>
    <row r="230" spans="1:8" hidden="1">
      <c r="A230" s="337"/>
      <c r="B230" s="740"/>
      <c r="C230" s="741"/>
      <c r="D230" s="119"/>
      <c r="E230" s="119"/>
      <c r="F230" s="158">
        <f t="shared" si="32"/>
        <v>0</v>
      </c>
      <c r="G230" s="158">
        <f t="shared" si="33"/>
        <v>0</v>
      </c>
      <c r="H230" s="158">
        <f t="shared" si="33"/>
        <v>0</v>
      </c>
    </row>
    <row r="231" spans="1:8" hidden="1">
      <c r="A231" s="118"/>
      <c r="B231" s="740"/>
      <c r="C231" s="741"/>
      <c r="D231" s="119"/>
      <c r="E231" s="119"/>
      <c r="F231" s="158">
        <f t="shared" si="32"/>
        <v>0</v>
      </c>
      <c r="G231" s="158">
        <f t="shared" si="33"/>
        <v>0</v>
      </c>
      <c r="H231" s="158">
        <f t="shared" si="33"/>
        <v>0</v>
      </c>
    </row>
    <row r="232" spans="1:8" hidden="1">
      <c r="A232" s="337"/>
      <c r="B232" s="740"/>
      <c r="C232" s="741"/>
      <c r="D232" s="119"/>
      <c r="E232" s="119"/>
      <c r="F232" s="158">
        <f t="shared" si="32"/>
        <v>0</v>
      </c>
      <c r="G232" s="158">
        <f t="shared" si="33"/>
        <v>0</v>
      </c>
      <c r="H232" s="158">
        <f t="shared" si="33"/>
        <v>0</v>
      </c>
    </row>
    <row r="233" spans="1:8" hidden="1">
      <c r="A233" s="337"/>
      <c r="B233" s="740"/>
      <c r="C233" s="741"/>
      <c r="D233" s="119"/>
      <c r="E233" s="119"/>
      <c r="F233" s="158">
        <f t="shared" si="32"/>
        <v>0</v>
      </c>
      <c r="G233" s="158">
        <f t="shared" si="33"/>
        <v>0</v>
      </c>
      <c r="H233" s="158">
        <f t="shared" si="33"/>
        <v>0</v>
      </c>
    </row>
    <row r="234" spans="1:8" hidden="1">
      <c r="A234" s="118"/>
      <c r="B234" s="740"/>
      <c r="C234" s="741"/>
      <c r="D234" s="119"/>
      <c r="E234" s="119"/>
      <c r="F234" s="158">
        <f t="shared" si="32"/>
        <v>0</v>
      </c>
      <c r="G234" s="158">
        <f t="shared" si="33"/>
        <v>0</v>
      </c>
      <c r="H234" s="158">
        <f t="shared" si="33"/>
        <v>0</v>
      </c>
    </row>
    <row r="235" spans="1:8" hidden="1">
      <c r="A235" s="337"/>
      <c r="B235" s="740"/>
      <c r="C235" s="741"/>
      <c r="D235" s="119"/>
      <c r="E235" s="119"/>
      <c r="F235" s="158">
        <f t="shared" si="32"/>
        <v>0</v>
      </c>
      <c r="G235" s="158">
        <f t="shared" si="33"/>
        <v>0</v>
      </c>
      <c r="H235" s="158">
        <f t="shared" si="33"/>
        <v>0</v>
      </c>
    </row>
    <row r="236" spans="1:8" hidden="1">
      <c r="A236" s="337"/>
      <c r="B236" s="740"/>
      <c r="C236" s="741"/>
      <c r="D236" s="119"/>
      <c r="E236" s="119"/>
      <c r="F236" s="158">
        <f t="shared" si="32"/>
        <v>0</v>
      </c>
      <c r="G236" s="158">
        <f t="shared" si="33"/>
        <v>0</v>
      </c>
      <c r="H236" s="158">
        <f t="shared" si="33"/>
        <v>0</v>
      </c>
    </row>
    <row r="237" spans="1:8" hidden="1">
      <c r="A237" s="118"/>
      <c r="B237" s="740"/>
      <c r="C237" s="741"/>
      <c r="D237" s="119"/>
      <c r="E237" s="119"/>
      <c r="F237" s="158">
        <f t="shared" si="32"/>
        <v>0</v>
      </c>
      <c r="G237" s="158">
        <f t="shared" si="33"/>
        <v>0</v>
      </c>
      <c r="H237" s="158">
        <f t="shared" si="33"/>
        <v>0</v>
      </c>
    </row>
    <row r="238" spans="1:8" hidden="1">
      <c r="A238" s="337"/>
      <c r="B238" s="740"/>
      <c r="C238" s="741"/>
      <c r="D238" s="119"/>
      <c r="E238" s="119"/>
      <c r="F238" s="158">
        <f t="shared" si="32"/>
        <v>0</v>
      </c>
      <c r="G238" s="158">
        <f t="shared" si="33"/>
        <v>0</v>
      </c>
      <c r="H238" s="158">
        <f t="shared" si="33"/>
        <v>0</v>
      </c>
    </row>
    <row r="239" spans="1:8" hidden="1">
      <c r="A239" s="337"/>
      <c r="B239" s="740"/>
      <c r="C239" s="741"/>
      <c r="D239" s="119"/>
      <c r="E239" s="119"/>
      <c r="F239" s="158">
        <f t="shared" si="32"/>
        <v>0</v>
      </c>
      <c r="G239" s="158">
        <f t="shared" si="33"/>
        <v>0</v>
      </c>
      <c r="H239" s="158">
        <f t="shared" si="33"/>
        <v>0</v>
      </c>
    </row>
    <row r="240" spans="1:8" hidden="1">
      <c r="A240" s="118"/>
      <c r="B240" s="740"/>
      <c r="C240" s="741"/>
      <c r="D240" s="119"/>
      <c r="E240" s="119"/>
      <c r="F240" s="158">
        <f t="shared" si="32"/>
        <v>0</v>
      </c>
      <c r="G240" s="158">
        <f t="shared" si="33"/>
        <v>0</v>
      </c>
      <c r="H240" s="158">
        <f t="shared" si="33"/>
        <v>0</v>
      </c>
    </row>
    <row r="241" spans="1:21" hidden="1">
      <c r="A241" s="337"/>
      <c r="B241" s="740"/>
      <c r="C241" s="741"/>
      <c r="D241" s="119"/>
      <c r="E241" s="119"/>
      <c r="F241" s="158">
        <f t="shared" si="32"/>
        <v>0</v>
      </c>
      <c r="G241" s="158">
        <f t="shared" si="33"/>
        <v>0</v>
      </c>
      <c r="H241" s="158">
        <f t="shared" si="33"/>
        <v>0</v>
      </c>
    </row>
    <row r="242" spans="1:21" s="157" customFormat="1" hidden="1">
      <c r="A242" s="155"/>
      <c r="B242" s="742" t="s">
        <v>214</v>
      </c>
      <c r="C242" s="743"/>
      <c r="D242" s="156"/>
      <c r="E242" s="156"/>
      <c r="F242" s="159">
        <f>SUM(F219:F241)</f>
        <v>0</v>
      </c>
      <c r="G242" s="159">
        <f t="shared" ref="G242:H242" si="34">SUM(G219:G241)</f>
        <v>0</v>
      </c>
      <c r="H242" s="159">
        <f t="shared" si="34"/>
        <v>0</v>
      </c>
      <c r="I242" s="160"/>
      <c r="J242" s="160"/>
      <c r="K242" s="160"/>
    </row>
    <row r="243" spans="1:21" ht="15.75" thickBot="1"/>
    <row r="244" spans="1:21" ht="15.75" thickBot="1">
      <c r="A244" s="123"/>
      <c r="B244" s="744" t="s">
        <v>262</v>
      </c>
      <c r="C244" s="745"/>
      <c r="D244" s="745"/>
      <c r="E244" s="746"/>
      <c r="F244" s="162">
        <f>F242+F213+F185+F147+G135+F111+G100+F87+F76+F64+F39+I27+F52</f>
        <v>98055</v>
      </c>
      <c r="G244" s="162">
        <f t="shared" ref="G244:H244" si="35">G242+G213+G185+G147+H135+G111+H100+G87+G76+G64+G39+J27+G52</f>
        <v>102721</v>
      </c>
      <c r="H244" s="162">
        <f t="shared" si="35"/>
        <v>102721</v>
      </c>
    </row>
    <row r="245" spans="1:21" ht="7.5" customHeight="1"/>
    <row r="246" spans="1:21" hidden="1"/>
    <row r="247" spans="1:21" s="335" customFormat="1" ht="20.25" customHeight="1">
      <c r="A247" s="747" t="s">
        <v>178</v>
      </c>
      <c r="B247" s="747"/>
      <c r="C247" s="747"/>
      <c r="D247" s="327" t="str">
        <f>[1]закупки!AQ30</f>
        <v>Заведующий</v>
      </c>
      <c r="E247" s="124"/>
      <c r="F247" s="327"/>
      <c r="G247" s="124"/>
      <c r="H247" s="327" t="str">
        <f>[1]закупки!BY30</f>
        <v>Бикинева Ф.Н.</v>
      </c>
      <c r="I247" s="327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5"/>
    </row>
    <row r="248" spans="1:21" s="335" customFormat="1" ht="20.25" customHeight="1">
      <c r="A248" s="747" t="s">
        <v>179</v>
      </c>
      <c r="B248" s="747"/>
      <c r="C248" s="747"/>
      <c r="D248" s="126" t="s">
        <v>263</v>
      </c>
      <c r="E248" s="127"/>
      <c r="F248" s="126" t="s">
        <v>264</v>
      </c>
      <c r="G248" s="127"/>
      <c r="H248" s="334" t="s">
        <v>265</v>
      </c>
      <c r="I248" s="334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5"/>
    </row>
    <row r="249" spans="1:21" s="335" customFormat="1" ht="3" customHeight="1">
      <c r="A249" s="333"/>
    </row>
    <row r="250" spans="1:21" s="335" customFormat="1" ht="30" customHeight="1">
      <c r="A250" s="736" t="s">
        <v>181</v>
      </c>
      <c r="B250" s="736"/>
      <c r="C250" s="327" t="str">
        <f>[1]закупки!AM33</f>
        <v>главный бухгалтер</v>
      </c>
      <c r="D250" s="124"/>
      <c r="E250" s="327" t="str">
        <f>[1]закупки!BG33</f>
        <v>Синякина О.Д.</v>
      </c>
      <c r="F250" s="124"/>
      <c r="G250" s="338" t="str">
        <f>[1]закупки!CA33</f>
        <v>67-00-27</v>
      </c>
      <c r="H250" s="327"/>
    </row>
    <row r="251" spans="1:21" s="335" customFormat="1">
      <c r="C251" s="126" t="s">
        <v>266</v>
      </c>
      <c r="D251" s="127"/>
      <c r="E251" s="334" t="s">
        <v>182</v>
      </c>
      <c r="F251" s="127"/>
      <c r="G251" s="737" t="s">
        <v>183</v>
      </c>
      <c r="H251" s="737"/>
    </row>
    <row r="252" spans="1:21" s="335" customFormat="1"/>
    <row r="253" spans="1:21" s="335" customFormat="1" hidden="1"/>
    <row r="254" spans="1:21" s="335" customFormat="1" hidden="1"/>
    <row r="255" spans="1:21" s="335" customFormat="1" ht="0.75" customHeight="1"/>
    <row r="256" spans="1:21" s="335" customFormat="1">
      <c r="A256" s="736" t="str">
        <f>'04.02.000'!A247:E247</f>
        <v>"29" июня 2021</v>
      </c>
      <c r="B256" s="736"/>
      <c r="C256" s="736"/>
      <c r="D256" s="736"/>
      <c r="E256" s="736"/>
    </row>
  </sheetData>
  <mergeCells count="191">
    <mergeCell ref="A1:K1"/>
    <mergeCell ref="A3:K3"/>
    <mergeCell ref="A5:B5"/>
    <mergeCell ref="A7:C7"/>
    <mergeCell ref="B45:D45"/>
    <mergeCell ref="B46:D46"/>
    <mergeCell ref="B47:D47"/>
    <mergeCell ref="B48:D48"/>
    <mergeCell ref="B49:D49"/>
    <mergeCell ref="B50:D50"/>
    <mergeCell ref="J12:J14"/>
    <mergeCell ref="K12:K14"/>
    <mergeCell ref="D13:D14"/>
    <mergeCell ref="A41:H41"/>
    <mergeCell ref="B43:D43"/>
    <mergeCell ref="B44:D44"/>
    <mergeCell ref="A12:A14"/>
    <mergeCell ref="B12:B14"/>
    <mergeCell ref="C12:C14"/>
    <mergeCell ref="D12:G12"/>
    <mergeCell ref="H12:H14"/>
    <mergeCell ref="I12:I14"/>
    <mergeCell ref="B60:C60"/>
    <mergeCell ref="B61:C61"/>
    <mergeCell ref="B62:C62"/>
    <mergeCell ref="B63:C63"/>
    <mergeCell ref="B64:C64"/>
    <mergeCell ref="B68:C68"/>
    <mergeCell ref="B51:D51"/>
    <mergeCell ref="B52:D52"/>
    <mergeCell ref="B56:C56"/>
    <mergeCell ref="B57:C57"/>
    <mergeCell ref="B58:C58"/>
    <mergeCell ref="B59:C59"/>
    <mergeCell ref="B75:C75"/>
    <mergeCell ref="B76:C76"/>
    <mergeCell ref="A78:H78"/>
    <mergeCell ref="B79:C79"/>
    <mergeCell ref="B80:C80"/>
    <mergeCell ref="B81:C81"/>
    <mergeCell ref="B69:C69"/>
    <mergeCell ref="B70:C70"/>
    <mergeCell ref="B71:C71"/>
    <mergeCell ref="B72:C72"/>
    <mergeCell ref="B73:C73"/>
    <mergeCell ref="B74:C74"/>
    <mergeCell ref="B92:C92"/>
    <mergeCell ref="B93:C93"/>
    <mergeCell ref="B94:C94"/>
    <mergeCell ref="B95:C95"/>
    <mergeCell ref="B98:C98"/>
    <mergeCell ref="B99:C99"/>
    <mergeCell ref="B82:C82"/>
    <mergeCell ref="B83:C83"/>
    <mergeCell ref="B84:C84"/>
    <mergeCell ref="B85:C85"/>
    <mergeCell ref="B86:C86"/>
    <mergeCell ref="B87:C87"/>
    <mergeCell ref="B108:C108"/>
    <mergeCell ref="B109:C109"/>
    <mergeCell ref="B110:C110"/>
    <mergeCell ref="B111:C111"/>
    <mergeCell ref="B114:C114"/>
    <mergeCell ref="B115:C115"/>
    <mergeCell ref="B100:C100"/>
    <mergeCell ref="B103:C103"/>
    <mergeCell ref="B104:C104"/>
    <mergeCell ref="B105:C105"/>
    <mergeCell ref="B106:C106"/>
    <mergeCell ref="B107:C107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34:C134"/>
    <mergeCell ref="B135:C135"/>
    <mergeCell ref="B139:C139"/>
    <mergeCell ref="B140:C140"/>
    <mergeCell ref="B141:C141"/>
    <mergeCell ref="B142:C142"/>
    <mergeCell ref="B128:C128"/>
    <mergeCell ref="B129:C129"/>
    <mergeCell ref="B130:C130"/>
    <mergeCell ref="B131:C131"/>
    <mergeCell ref="B132:C132"/>
    <mergeCell ref="B133:C133"/>
    <mergeCell ref="B152:C152"/>
    <mergeCell ref="B153:C153"/>
    <mergeCell ref="B154:C154"/>
    <mergeCell ref="B155:C155"/>
    <mergeCell ref="B156:C156"/>
    <mergeCell ref="B157:C157"/>
    <mergeCell ref="B143:C143"/>
    <mergeCell ref="B144:C144"/>
    <mergeCell ref="B145:C145"/>
    <mergeCell ref="B146:C146"/>
    <mergeCell ref="B147:C147"/>
    <mergeCell ref="B151:C151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91:C191"/>
    <mergeCell ref="B192:C192"/>
    <mergeCell ref="B193:C193"/>
    <mergeCell ref="B194:C194"/>
    <mergeCell ref="B195:C195"/>
    <mergeCell ref="B196:C196"/>
    <mergeCell ref="B182:C182"/>
    <mergeCell ref="B183:C183"/>
    <mergeCell ref="B184:C184"/>
    <mergeCell ref="B185:C185"/>
    <mergeCell ref="B189:C189"/>
    <mergeCell ref="B190:C190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C199"/>
    <mergeCell ref="B200:C200"/>
    <mergeCell ref="B201:C201"/>
    <mergeCell ref="B202:C202"/>
    <mergeCell ref="B218:C218"/>
    <mergeCell ref="B219:C219"/>
    <mergeCell ref="B220:C220"/>
    <mergeCell ref="B221:C221"/>
    <mergeCell ref="B222:C222"/>
    <mergeCell ref="B223:C223"/>
    <mergeCell ref="B209:C209"/>
    <mergeCell ref="B210:C210"/>
    <mergeCell ref="B211:C211"/>
    <mergeCell ref="B212:C212"/>
    <mergeCell ref="B213:C213"/>
    <mergeCell ref="B217:C217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A256:E256"/>
    <mergeCell ref="B242:C242"/>
    <mergeCell ref="B244:E244"/>
    <mergeCell ref="A247:C247"/>
    <mergeCell ref="A248:C248"/>
    <mergeCell ref="A250:B250"/>
    <mergeCell ref="G251:H251"/>
    <mergeCell ref="B236:C236"/>
    <mergeCell ref="B237:C237"/>
    <mergeCell ref="B238:C238"/>
    <mergeCell ref="B239:C239"/>
    <mergeCell ref="B240:C240"/>
    <mergeCell ref="B241:C241"/>
  </mergeCells>
  <pageMargins left="0.7" right="0.7" top="0.75" bottom="0.75" header="0.3" footer="0.3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53"/>
  <sheetViews>
    <sheetView view="pageBreakPreview" topLeftCell="A10" zoomScaleNormal="100" zoomScaleSheetLayoutView="100" workbookViewId="0">
      <selection activeCell="P245" sqref="P245"/>
    </sheetView>
  </sheetViews>
  <sheetFormatPr defaultColWidth="9.140625" defaultRowHeight="15"/>
  <cols>
    <col min="1" max="1" width="6.7109375" style="18" customWidth="1"/>
    <col min="2" max="2" width="17.7109375" style="111" customWidth="1"/>
    <col min="3" max="3" width="17.140625" style="111" customWidth="1"/>
    <col min="4" max="4" width="13.140625" style="111" customWidth="1"/>
    <col min="5" max="5" width="14" style="111" customWidth="1"/>
    <col min="6" max="6" width="16.140625" style="111" customWidth="1"/>
    <col min="7" max="7" width="16.5703125" style="111" customWidth="1"/>
    <col min="8" max="8" width="16.140625" style="111" customWidth="1"/>
    <col min="9" max="9" width="15.42578125" style="111" customWidth="1"/>
    <col min="10" max="11" width="14" style="111" customWidth="1"/>
    <col min="12" max="12" width="17.7109375" style="18" customWidth="1"/>
    <col min="13" max="16384" width="9.140625" style="18"/>
  </cols>
  <sheetData>
    <row r="1" spans="1:11" ht="15.75">
      <c r="A1" s="769" t="s">
        <v>448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</row>
    <row r="3" spans="1:11">
      <c r="A3" s="502" t="s">
        <v>449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</row>
    <row r="5" spans="1:11">
      <c r="A5" s="502" t="s">
        <v>202</v>
      </c>
      <c r="B5" s="502"/>
      <c r="C5" s="282">
        <v>1210171053</v>
      </c>
    </row>
    <row r="7" spans="1:11">
      <c r="A7" s="502" t="s">
        <v>203</v>
      </c>
      <c r="B7" s="502"/>
      <c r="C7" s="502"/>
      <c r="D7" s="283" t="s">
        <v>526</v>
      </c>
    </row>
    <row r="8" spans="1:11">
      <c r="A8" s="328"/>
      <c r="B8" s="328"/>
      <c r="C8" s="328"/>
    </row>
    <row r="9" spans="1:11">
      <c r="A9" s="112" t="s">
        <v>204</v>
      </c>
      <c r="B9" s="113"/>
      <c r="C9" s="113"/>
      <c r="D9" s="113"/>
    </row>
    <row r="10" spans="1:11">
      <c r="A10" s="112" t="s">
        <v>205</v>
      </c>
      <c r="B10" s="113"/>
      <c r="C10" s="113"/>
      <c r="D10" s="113"/>
    </row>
    <row r="12" spans="1:11" s="114" customFormat="1" ht="12">
      <c r="A12" s="763"/>
      <c r="B12" s="762" t="s">
        <v>206</v>
      </c>
      <c r="C12" s="762" t="s">
        <v>207</v>
      </c>
      <c r="D12" s="762" t="s">
        <v>208</v>
      </c>
      <c r="E12" s="762"/>
      <c r="F12" s="762"/>
      <c r="G12" s="762"/>
      <c r="H12" s="762" t="s">
        <v>209</v>
      </c>
      <c r="I12" s="762" t="s">
        <v>304</v>
      </c>
      <c r="J12" s="762" t="s">
        <v>305</v>
      </c>
      <c r="K12" s="762" t="s">
        <v>305</v>
      </c>
    </row>
    <row r="13" spans="1:11" s="114" customFormat="1" ht="12">
      <c r="A13" s="763"/>
      <c r="B13" s="762"/>
      <c r="C13" s="762"/>
      <c r="D13" s="763" t="s">
        <v>210</v>
      </c>
      <c r="E13" s="330" t="s">
        <v>29</v>
      </c>
      <c r="F13" s="330"/>
      <c r="G13" s="330"/>
      <c r="H13" s="762"/>
      <c r="I13" s="762"/>
      <c r="J13" s="762"/>
      <c r="K13" s="762"/>
    </row>
    <row r="14" spans="1:11" s="116" customFormat="1" ht="36">
      <c r="A14" s="763"/>
      <c r="B14" s="762"/>
      <c r="C14" s="762"/>
      <c r="D14" s="763"/>
      <c r="E14" s="115" t="s">
        <v>211</v>
      </c>
      <c r="F14" s="115" t="s">
        <v>212</v>
      </c>
      <c r="G14" s="115" t="s">
        <v>213</v>
      </c>
      <c r="H14" s="762"/>
      <c r="I14" s="762"/>
      <c r="J14" s="762"/>
      <c r="K14" s="762"/>
    </row>
    <row r="15" spans="1:11" s="329" customFormat="1">
      <c r="A15" s="117">
        <v>1</v>
      </c>
      <c r="B15" s="117">
        <v>2</v>
      </c>
      <c r="C15" s="117">
        <v>3</v>
      </c>
      <c r="D15" s="117">
        <v>4</v>
      </c>
      <c r="E15" s="117">
        <v>5</v>
      </c>
      <c r="F15" s="117">
        <v>6</v>
      </c>
      <c r="G15" s="117">
        <v>7</v>
      </c>
      <c r="H15" s="117">
        <v>8</v>
      </c>
      <c r="I15" s="117">
        <v>9</v>
      </c>
      <c r="J15" s="117">
        <v>10</v>
      </c>
      <c r="K15" s="117">
        <v>11</v>
      </c>
    </row>
    <row r="16" spans="1:11" s="329" customFormat="1">
      <c r="A16" s="117"/>
      <c r="B16" s="117" t="s">
        <v>451</v>
      </c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2" ht="24.75">
      <c r="A17" s="118">
        <v>1</v>
      </c>
      <c r="B17" s="115" t="s">
        <v>301</v>
      </c>
      <c r="C17" s="119"/>
      <c r="D17" s="158">
        <f>E17+F17+G17</f>
        <v>0</v>
      </c>
      <c r="E17" s="158"/>
      <c r="F17" s="158"/>
      <c r="G17" s="158"/>
      <c r="H17" s="158"/>
      <c r="I17" s="158">
        <f t="shared" ref="I17:I18" si="0">ROUND((C17*D17+H17)*12,0)</f>
        <v>0</v>
      </c>
      <c r="J17" s="158"/>
      <c r="K17" s="158"/>
      <c r="L17" s="336">
        <f>C17*D17+H17</f>
        <v>0</v>
      </c>
    </row>
    <row r="18" spans="1:12">
      <c r="A18" s="118">
        <v>2</v>
      </c>
      <c r="B18" s="115" t="s">
        <v>302</v>
      </c>
      <c r="C18" s="119"/>
      <c r="D18" s="158">
        <f t="shared" ref="D18:D26" si="1">E18+F18+G18</f>
        <v>0</v>
      </c>
      <c r="E18" s="158"/>
      <c r="F18" s="158"/>
      <c r="G18" s="158"/>
      <c r="H18" s="158"/>
      <c r="I18" s="158">
        <f t="shared" si="0"/>
        <v>0</v>
      </c>
      <c r="J18" s="158"/>
      <c r="K18" s="158"/>
      <c r="L18" s="336">
        <f t="shared" ref="L18" si="2">C18*D18+H18</f>
        <v>0</v>
      </c>
    </row>
    <row r="19" spans="1:12">
      <c r="A19" s="118">
        <v>3</v>
      </c>
      <c r="B19" s="115" t="s">
        <v>303</v>
      </c>
      <c r="C19" s="119">
        <v>14.1</v>
      </c>
      <c r="D19" s="158">
        <f>H19</f>
        <v>8859.3799999999992</v>
      </c>
      <c r="E19" s="158"/>
      <c r="F19" s="158"/>
      <c r="G19" s="158"/>
      <c r="H19" s="158">
        <v>8859.3799999999992</v>
      </c>
      <c r="I19" s="158">
        <f>ROUND((C19*D19)*2,0)</f>
        <v>249835</v>
      </c>
      <c r="J19" s="158">
        <v>1499007</v>
      </c>
      <c r="K19" s="158">
        <f>J19</f>
        <v>1499007</v>
      </c>
      <c r="L19" s="336">
        <f>C19*D19-0.03</f>
        <v>124917.22799999999</v>
      </c>
    </row>
    <row r="20" spans="1:12" s="329" customFormat="1">
      <c r="A20" s="117"/>
      <c r="B20" s="117" t="s">
        <v>598</v>
      </c>
      <c r="C20" s="117"/>
      <c r="D20" s="117"/>
      <c r="E20" s="117"/>
      <c r="F20" s="117"/>
      <c r="G20" s="117"/>
      <c r="H20" s="117"/>
      <c r="I20" s="158">
        <f t="shared" ref="I20:I22" si="3">ROUND((C20*D20)*2,0)</f>
        <v>0</v>
      </c>
      <c r="J20" s="117"/>
      <c r="K20" s="117"/>
    </row>
    <row r="21" spans="1:12" ht="24.75">
      <c r="A21" s="118">
        <v>1</v>
      </c>
      <c r="B21" s="115" t="s">
        <v>301</v>
      </c>
      <c r="C21" s="119"/>
      <c r="D21" s="158">
        <f>E21+F21+G21</f>
        <v>0</v>
      </c>
      <c r="E21" s="158"/>
      <c r="F21" s="158"/>
      <c r="G21" s="158"/>
      <c r="H21" s="158"/>
      <c r="I21" s="158">
        <f t="shared" si="3"/>
        <v>0</v>
      </c>
      <c r="J21" s="158"/>
      <c r="K21" s="158"/>
      <c r="L21" s="336">
        <f>C21*D21+H21</f>
        <v>0</v>
      </c>
    </row>
    <row r="22" spans="1:12">
      <c r="A22" s="118">
        <v>2</v>
      </c>
      <c r="B22" s="115" t="s">
        <v>302</v>
      </c>
      <c r="C22" s="119"/>
      <c r="D22" s="158">
        <f t="shared" ref="D22" si="4">E22+F22+G22</f>
        <v>0</v>
      </c>
      <c r="E22" s="158"/>
      <c r="F22" s="158"/>
      <c r="G22" s="158"/>
      <c r="H22" s="158"/>
      <c r="I22" s="158">
        <f t="shared" si="3"/>
        <v>0</v>
      </c>
      <c r="J22" s="158"/>
      <c r="K22" s="158"/>
      <c r="L22" s="336">
        <f t="shared" ref="L22:L23" si="5">C22*D22+H22</f>
        <v>0</v>
      </c>
    </row>
    <row r="23" spans="1:12">
      <c r="A23" s="118">
        <v>3</v>
      </c>
      <c r="B23" s="115" t="s">
        <v>303</v>
      </c>
      <c r="C23" s="119">
        <v>14.1</v>
      </c>
      <c r="D23" s="158">
        <f>E23+F23+G23+H23</f>
        <v>8376.5399999999991</v>
      </c>
      <c r="E23" s="158"/>
      <c r="F23" s="158"/>
      <c r="G23" s="158"/>
      <c r="H23" s="158">
        <f>H19-482.84</f>
        <v>8376.5399999999991</v>
      </c>
      <c r="I23" s="158">
        <f>ROUND((C23*D23)*10,0)</f>
        <v>1181092</v>
      </c>
      <c r="J23" s="158"/>
      <c r="K23" s="158"/>
      <c r="L23" s="336">
        <f t="shared" si="5"/>
        <v>126485.75399999997</v>
      </c>
    </row>
    <row r="24" spans="1:12">
      <c r="A24" s="118"/>
      <c r="B24" s="154"/>
      <c r="C24" s="119"/>
      <c r="D24" s="158">
        <f t="shared" si="1"/>
        <v>0</v>
      </c>
      <c r="E24" s="158"/>
      <c r="F24" s="158"/>
      <c r="G24" s="158"/>
      <c r="H24" s="158"/>
      <c r="I24" s="158">
        <f t="shared" ref="I24:I25" si="6">C24*D24+H24</f>
        <v>0</v>
      </c>
      <c r="J24" s="158"/>
      <c r="K24" s="158"/>
    </row>
    <row r="25" spans="1:12">
      <c r="A25" s="118"/>
      <c r="B25" s="154"/>
      <c r="C25" s="119"/>
      <c r="D25" s="158">
        <f t="shared" si="1"/>
        <v>0</v>
      </c>
      <c r="E25" s="158"/>
      <c r="F25" s="158"/>
      <c r="G25" s="158"/>
      <c r="H25" s="158"/>
      <c r="I25" s="158">
        <f t="shared" si="6"/>
        <v>0</v>
      </c>
      <c r="J25" s="158"/>
      <c r="K25" s="158"/>
    </row>
    <row r="26" spans="1:12">
      <c r="A26" s="118"/>
      <c r="B26" s="154"/>
      <c r="C26" s="119"/>
      <c r="D26" s="158">
        <f t="shared" si="1"/>
        <v>0</v>
      </c>
      <c r="E26" s="158"/>
      <c r="F26" s="158"/>
      <c r="G26" s="158"/>
      <c r="H26" s="158"/>
      <c r="I26" s="158"/>
      <c r="J26" s="158"/>
      <c r="K26" s="158"/>
    </row>
    <row r="27" spans="1:12" s="157" customFormat="1">
      <c r="A27" s="155" t="s">
        <v>214</v>
      </c>
      <c r="B27" s="156"/>
      <c r="C27" s="156"/>
      <c r="D27" s="159">
        <f>SUM(D17:D26)</f>
        <v>17235.919999999998</v>
      </c>
      <c r="E27" s="159">
        <f t="shared" ref="E27:H27" si="7">SUM(E17:E26)</f>
        <v>0</v>
      </c>
      <c r="F27" s="159">
        <f t="shared" si="7"/>
        <v>0</v>
      </c>
      <c r="G27" s="159">
        <f t="shared" si="7"/>
        <v>0</v>
      </c>
      <c r="H27" s="159">
        <f t="shared" si="7"/>
        <v>17235.919999999998</v>
      </c>
      <c r="I27" s="159">
        <f>SUM(I17:I26)</f>
        <v>1430927</v>
      </c>
      <c r="J27" s="159">
        <f t="shared" ref="J27:K27" si="8">SUM(J17:J26)+1</f>
        <v>1499008</v>
      </c>
      <c r="K27" s="159">
        <f t="shared" si="8"/>
        <v>1499008</v>
      </c>
      <c r="L27" s="159">
        <f>SUM(L17:L26)</f>
        <v>251402.98199999996</v>
      </c>
    </row>
    <row r="29" spans="1:12" s="66" customFormat="1" ht="14.25" hidden="1">
      <c r="A29" s="66" t="s">
        <v>215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0" spans="1:12" hidden="1"/>
    <row r="31" spans="1:12" s="114" customFormat="1" ht="48" hidden="1">
      <c r="A31" s="120" t="s">
        <v>216</v>
      </c>
      <c r="B31" s="115" t="s">
        <v>217</v>
      </c>
      <c r="C31" s="115" t="s">
        <v>218</v>
      </c>
      <c r="D31" s="115" t="s">
        <v>219</v>
      </c>
      <c r="E31" s="115" t="s">
        <v>220</v>
      </c>
      <c r="F31" s="115" t="s">
        <v>221</v>
      </c>
      <c r="G31" s="115" t="s">
        <v>221</v>
      </c>
      <c r="H31" s="115" t="s">
        <v>221</v>
      </c>
      <c r="I31" s="121"/>
      <c r="J31" s="121"/>
      <c r="K31" s="121"/>
    </row>
    <row r="32" spans="1:12" s="329" customFormat="1" hidden="1">
      <c r="A32" s="117">
        <v>1</v>
      </c>
      <c r="B32" s="117">
        <v>2</v>
      </c>
      <c r="C32" s="117">
        <v>3</v>
      </c>
      <c r="D32" s="117">
        <v>4</v>
      </c>
      <c r="E32" s="117">
        <v>5</v>
      </c>
      <c r="F32" s="117">
        <v>6</v>
      </c>
      <c r="G32" s="117">
        <v>7</v>
      </c>
      <c r="H32" s="117">
        <v>8</v>
      </c>
    </row>
    <row r="33" spans="1:8" hidden="1">
      <c r="A33" s="118"/>
      <c r="B33" s="119"/>
      <c r="C33" s="119"/>
      <c r="D33" s="119"/>
      <c r="E33" s="119"/>
      <c r="F33" s="119"/>
      <c r="G33" s="119"/>
      <c r="H33" s="119"/>
    </row>
    <row r="34" spans="1:8" hidden="1">
      <c r="A34" s="118"/>
      <c r="B34" s="119"/>
      <c r="C34" s="119"/>
      <c r="D34" s="119"/>
      <c r="E34" s="119"/>
      <c r="F34" s="119"/>
      <c r="G34" s="119"/>
      <c r="H34" s="119"/>
    </row>
    <row r="35" spans="1:8" hidden="1">
      <c r="A35" s="118"/>
      <c r="B35" s="119"/>
      <c r="C35" s="119"/>
      <c r="D35" s="119"/>
      <c r="E35" s="119"/>
      <c r="F35" s="119"/>
      <c r="G35" s="119"/>
      <c r="H35" s="119"/>
    </row>
    <row r="36" spans="1:8" hidden="1">
      <c r="A36" s="118"/>
      <c r="B36" s="119"/>
      <c r="C36" s="119"/>
      <c r="D36" s="119"/>
      <c r="E36" s="119"/>
      <c r="F36" s="119"/>
      <c r="G36" s="119"/>
      <c r="H36" s="119"/>
    </row>
    <row r="37" spans="1:8" hidden="1">
      <c r="A37" s="118"/>
      <c r="B37" s="119"/>
      <c r="C37" s="119"/>
      <c r="D37" s="119"/>
      <c r="E37" s="119"/>
      <c r="F37" s="119"/>
      <c r="G37" s="119"/>
      <c r="H37" s="119"/>
    </row>
    <row r="38" spans="1:8" hidden="1">
      <c r="A38" s="118"/>
      <c r="B38" s="119"/>
      <c r="C38" s="119"/>
      <c r="D38" s="119"/>
      <c r="E38" s="119"/>
      <c r="F38" s="119"/>
      <c r="G38" s="119"/>
      <c r="H38" s="119"/>
    </row>
    <row r="39" spans="1:8" hidden="1">
      <c r="A39" s="118"/>
      <c r="B39" s="119"/>
      <c r="C39" s="119"/>
      <c r="D39" s="119"/>
      <c r="E39" s="119"/>
      <c r="F39" s="119"/>
      <c r="G39" s="119"/>
      <c r="H39" s="119"/>
    </row>
    <row r="40" spans="1:8" hidden="1"/>
    <row r="41" spans="1:8">
      <c r="A41" s="764" t="s">
        <v>222</v>
      </c>
      <c r="B41" s="764"/>
      <c r="C41" s="764"/>
      <c r="D41" s="764"/>
      <c r="E41" s="764"/>
      <c r="F41" s="764"/>
      <c r="G41" s="764"/>
      <c r="H41" s="764"/>
    </row>
    <row r="43" spans="1:8" ht="48.75">
      <c r="A43" s="120" t="s">
        <v>216</v>
      </c>
      <c r="B43" s="749" t="s">
        <v>223</v>
      </c>
      <c r="C43" s="765"/>
      <c r="D43" s="750"/>
      <c r="E43" s="115" t="s">
        <v>224</v>
      </c>
      <c r="F43" s="115" t="s">
        <v>297</v>
      </c>
      <c r="G43" s="115" t="s">
        <v>298</v>
      </c>
      <c r="H43" s="115" t="s">
        <v>398</v>
      </c>
    </row>
    <row r="44" spans="1:8">
      <c r="A44" s="117">
        <v>1</v>
      </c>
      <c r="B44" s="751">
        <v>2</v>
      </c>
      <c r="C44" s="766"/>
      <c r="D44" s="752"/>
      <c r="E44" s="117">
        <v>3</v>
      </c>
      <c r="F44" s="117">
        <v>4</v>
      </c>
      <c r="G44" s="117">
        <v>5</v>
      </c>
      <c r="H44" s="117">
        <v>6</v>
      </c>
    </row>
    <row r="45" spans="1:8" ht="24.75" customHeight="1">
      <c r="A45" s="118">
        <v>1</v>
      </c>
      <c r="B45" s="758" t="s">
        <v>225</v>
      </c>
      <c r="C45" s="759"/>
      <c r="D45" s="760"/>
      <c r="E45" s="158"/>
      <c r="F45" s="158">
        <f>F47</f>
        <v>314804</v>
      </c>
      <c r="G45" s="158">
        <f t="shared" ref="G45:H45" si="9">G47</f>
        <v>329782</v>
      </c>
      <c r="H45" s="158">
        <f t="shared" si="9"/>
        <v>329782</v>
      </c>
    </row>
    <row r="46" spans="1:8">
      <c r="A46" s="118"/>
      <c r="B46" s="758" t="s">
        <v>29</v>
      </c>
      <c r="C46" s="759"/>
      <c r="D46" s="760"/>
      <c r="E46" s="158"/>
      <c r="F46" s="158"/>
      <c r="G46" s="158"/>
      <c r="H46" s="158"/>
    </row>
    <row r="47" spans="1:8">
      <c r="A47" s="122"/>
      <c r="B47" s="758" t="s">
        <v>226</v>
      </c>
      <c r="C47" s="759"/>
      <c r="D47" s="760"/>
      <c r="E47" s="158">
        <f>I19+I23</f>
        <v>1430927</v>
      </c>
      <c r="F47" s="158">
        <f>ROUND(E47*0.22,0)</f>
        <v>314804</v>
      </c>
      <c r="G47" s="158">
        <f>ROUND(J27*0.22,0)</f>
        <v>329782</v>
      </c>
      <c r="H47" s="158">
        <f>ROUND(K27*0.22,0)</f>
        <v>329782</v>
      </c>
    </row>
    <row r="48" spans="1:8" ht="23.25" customHeight="1">
      <c r="A48" s="118">
        <v>2</v>
      </c>
      <c r="B48" s="758" t="s">
        <v>227</v>
      </c>
      <c r="C48" s="759"/>
      <c r="D48" s="760"/>
      <c r="E48" s="158">
        <f>I20</f>
        <v>0</v>
      </c>
      <c r="F48" s="158">
        <f>F49+F50</f>
        <v>44359</v>
      </c>
      <c r="G48" s="158">
        <f t="shared" ref="G48:H48" si="10">G49+G50</f>
        <v>46469</v>
      </c>
      <c r="H48" s="158">
        <f t="shared" si="10"/>
        <v>46469</v>
      </c>
    </row>
    <row r="49" spans="1:11">
      <c r="A49" s="118"/>
      <c r="B49" s="758" t="s">
        <v>228</v>
      </c>
      <c r="C49" s="759"/>
      <c r="D49" s="760"/>
      <c r="E49" s="158">
        <f>E47</f>
        <v>1430927</v>
      </c>
      <c r="F49" s="158">
        <f>ROUND(E49*0.029,0)</f>
        <v>41497</v>
      </c>
      <c r="G49" s="158">
        <f>ROUND(J27*0.029,0)</f>
        <v>43471</v>
      </c>
      <c r="H49" s="158">
        <f>ROUND(K27*0.029,0)</f>
        <v>43471</v>
      </c>
    </row>
    <row r="50" spans="1:11">
      <c r="A50" s="118"/>
      <c r="B50" s="758" t="s">
        <v>229</v>
      </c>
      <c r="C50" s="759"/>
      <c r="D50" s="760"/>
      <c r="E50" s="158">
        <f>E49</f>
        <v>1430927</v>
      </c>
      <c r="F50" s="158">
        <f>ROUND(E50*0.002,0)</f>
        <v>2862</v>
      </c>
      <c r="G50" s="158">
        <f>ROUND(J27*0.002,0)</f>
        <v>2998</v>
      </c>
      <c r="H50" s="158">
        <f>ROUND(K27*0.002,0)</f>
        <v>2998</v>
      </c>
    </row>
    <row r="51" spans="1:11">
      <c r="A51" s="118">
        <v>3</v>
      </c>
      <c r="B51" s="758" t="s">
        <v>230</v>
      </c>
      <c r="C51" s="759"/>
      <c r="D51" s="760"/>
      <c r="E51" s="158">
        <f>E50</f>
        <v>1430927</v>
      </c>
      <c r="F51" s="158">
        <f>ROUND(E51*0.051,0)</f>
        <v>72977</v>
      </c>
      <c r="G51" s="158">
        <f>ROUND(J27*0.051,0)</f>
        <v>76449</v>
      </c>
      <c r="H51" s="158">
        <f>ROUND(K27*0.051,0)</f>
        <v>76449</v>
      </c>
    </row>
    <row r="52" spans="1:11" s="157" customFormat="1">
      <c r="A52" s="155"/>
      <c r="B52" s="761" t="s">
        <v>214</v>
      </c>
      <c r="C52" s="761"/>
      <c r="D52" s="761"/>
      <c r="E52" s="159"/>
      <c r="F52" s="159">
        <f>F45+F48+F51</f>
        <v>432140</v>
      </c>
      <c r="G52" s="159">
        <f t="shared" ref="G52:H52" si="11">G45+G48+G51</f>
        <v>452700</v>
      </c>
      <c r="H52" s="159">
        <f t="shared" si="11"/>
        <v>452700</v>
      </c>
      <c r="I52" s="160"/>
      <c r="J52" s="160"/>
      <c r="K52" s="160"/>
    </row>
    <row r="53" spans="1:11" ht="15.75" thickBot="1"/>
    <row r="54" spans="1:11" s="66" customFormat="1" ht="14.25" hidden="1">
      <c r="A54" s="66" t="s">
        <v>231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</row>
    <row r="55" spans="1:11" hidden="1"/>
    <row r="56" spans="1:11" ht="24.75" hidden="1">
      <c r="A56" s="120" t="s">
        <v>216</v>
      </c>
      <c r="B56" s="749" t="s">
        <v>0</v>
      </c>
      <c r="C56" s="750"/>
      <c r="D56" s="115" t="s">
        <v>232</v>
      </c>
      <c r="E56" s="115" t="s">
        <v>233</v>
      </c>
      <c r="F56" s="115" t="s">
        <v>454</v>
      </c>
      <c r="G56" s="115" t="s">
        <v>299</v>
      </c>
      <c r="H56" s="115" t="s">
        <v>300</v>
      </c>
    </row>
    <row r="57" spans="1:11" hidden="1">
      <c r="A57" s="117">
        <v>1</v>
      </c>
      <c r="B57" s="751">
        <v>2</v>
      </c>
      <c r="C57" s="752"/>
      <c r="D57" s="117">
        <v>3</v>
      </c>
      <c r="E57" s="117">
        <v>4</v>
      </c>
      <c r="F57" s="117">
        <v>5</v>
      </c>
      <c r="G57" s="117">
        <v>6</v>
      </c>
      <c r="H57" s="117">
        <v>7</v>
      </c>
    </row>
    <row r="58" spans="1:11" hidden="1">
      <c r="A58" s="118"/>
      <c r="B58" s="751"/>
      <c r="C58" s="752"/>
      <c r="D58" s="119"/>
      <c r="E58" s="119"/>
      <c r="F58" s="158">
        <f>D58*E58</f>
        <v>0</v>
      </c>
      <c r="G58" s="158">
        <f>F58</f>
        <v>0</v>
      </c>
      <c r="H58" s="158">
        <f>G58</f>
        <v>0</v>
      </c>
    </row>
    <row r="59" spans="1:11" hidden="1">
      <c r="A59" s="118"/>
      <c r="B59" s="751"/>
      <c r="C59" s="752"/>
      <c r="D59" s="119"/>
      <c r="E59" s="119"/>
      <c r="F59" s="158">
        <f t="shared" ref="F59:F63" si="12">D59*E59</f>
        <v>0</v>
      </c>
      <c r="G59" s="158">
        <f t="shared" ref="G59:H63" si="13">F59</f>
        <v>0</v>
      </c>
      <c r="H59" s="158">
        <f t="shared" si="13"/>
        <v>0</v>
      </c>
    </row>
    <row r="60" spans="1:11" hidden="1">
      <c r="A60" s="118"/>
      <c r="B60" s="751"/>
      <c r="C60" s="752"/>
      <c r="D60" s="119"/>
      <c r="E60" s="119"/>
      <c r="F60" s="158">
        <f t="shared" si="12"/>
        <v>0</v>
      </c>
      <c r="G60" s="158">
        <f t="shared" si="13"/>
        <v>0</v>
      </c>
      <c r="H60" s="158">
        <f t="shared" si="13"/>
        <v>0</v>
      </c>
    </row>
    <row r="61" spans="1:11" hidden="1">
      <c r="A61" s="118"/>
      <c r="B61" s="751"/>
      <c r="C61" s="752"/>
      <c r="D61" s="119"/>
      <c r="E61" s="119"/>
      <c r="F61" s="158">
        <f t="shared" si="12"/>
        <v>0</v>
      </c>
      <c r="G61" s="158">
        <f t="shared" si="13"/>
        <v>0</v>
      </c>
      <c r="H61" s="158">
        <f t="shared" si="13"/>
        <v>0</v>
      </c>
    </row>
    <row r="62" spans="1:11" hidden="1">
      <c r="A62" s="118"/>
      <c r="B62" s="751"/>
      <c r="C62" s="752"/>
      <c r="D62" s="119"/>
      <c r="E62" s="119"/>
      <c r="F62" s="158">
        <f t="shared" si="12"/>
        <v>0</v>
      </c>
      <c r="G62" s="158">
        <f t="shared" si="13"/>
        <v>0</v>
      </c>
      <c r="H62" s="158">
        <f t="shared" si="13"/>
        <v>0</v>
      </c>
    </row>
    <row r="63" spans="1:11" hidden="1">
      <c r="A63" s="118"/>
      <c r="B63" s="751"/>
      <c r="C63" s="752"/>
      <c r="D63" s="119"/>
      <c r="E63" s="119"/>
      <c r="F63" s="158">
        <f t="shared" si="12"/>
        <v>0</v>
      </c>
      <c r="G63" s="158">
        <f t="shared" si="13"/>
        <v>0</v>
      </c>
      <c r="H63" s="158">
        <f t="shared" si="13"/>
        <v>0</v>
      </c>
    </row>
    <row r="64" spans="1:11" s="157" customFormat="1" hidden="1">
      <c r="A64" s="155"/>
      <c r="B64" s="742" t="s">
        <v>214</v>
      </c>
      <c r="C64" s="743"/>
      <c r="D64" s="156"/>
      <c r="E64" s="156"/>
      <c r="F64" s="159">
        <f>SUM(F58:F63)</f>
        <v>0</v>
      </c>
      <c r="G64" s="159">
        <f t="shared" ref="G64:H64" si="14">SUM(G58:G63)</f>
        <v>0</v>
      </c>
      <c r="H64" s="159">
        <f t="shared" si="14"/>
        <v>0</v>
      </c>
      <c r="I64" s="160"/>
      <c r="J64" s="160"/>
      <c r="K64" s="160"/>
    </row>
    <row r="65" spans="1:11" hidden="1"/>
    <row r="66" spans="1:11" s="66" customFormat="1" ht="14.25" hidden="1">
      <c r="A66" s="66" t="s">
        <v>234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</row>
    <row r="67" spans="1:11" hidden="1"/>
    <row r="68" spans="1:11" ht="60.75" hidden="1">
      <c r="A68" s="120" t="s">
        <v>216</v>
      </c>
      <c r="B68" s="749" t="s">
        <v>235</v>
      </c>
      <c r="C68" s="750"/>
      <c r="D68" s="115" t="s">
        <v>236</v>
      </c>
      <c r="E68" s="115" t="s">
        <v>237</v>
      </c>
      <c r="F68" s="115" t="s">
        <v>455</v>
      </c>
      <c r="G68" s="115" t="s">
        <v>456</v>
      </c>
      <c r="H68" s="115" t="s">
        <v>457</v>
      </c>
    </row>
    <row r="69" spans="1:11" hidden="1">
      <c r="A69" s="117">
        <v>1</v>
      </c>
      <c r="B69" s="751">
        <v>2</v>
      </c>
      <c r="C69" s="752"/>
      <c r="D69" s="117">
        <v>3</v>
      </c>
      <c r="E69" s="117">
        <v>4</v>
      </c>
      <c r="F69" s="117">
        <v>5</v>
      </c>
      <c r="G69" s="117">
        <v>6</v>
      </c>
      <c r="H69" s="117">
        <v>7</v>
      </c>
    </row>
    <row r="70" spans="1:11" hidden="1">
      <c r="A70" s="118"/>
      <c r="B70" s="740"/>
      <c r="C70" s="741"/>
      <c r="D70" s="119"/>
      <c r="E70" s="161"/>
      <c r="F70" s="158">
        <f>ROUND(D70*E70,0)</f>
        <v>0</v>
      </c>
      <c r="G70" s="158">
        <f>F70</f>
        <v>0</v>
      </c>
      <c r="H70" s="158">
        <f>G70</f>
        <v>0</v>
      </c>
    </row>
    <row r="71" spans="1:11" hidden="1">
      <c r="A71" s="118"/>
      <c r="B71" s="740"/>
      <c r="C71" s="741"/>
      <c r="D71" s="119"/>
      <c r="E71" s="161"/>
      <c r="F71" s="158">
        <f>ROUND(D71*E71,0)</f>
        <v>0</v>
      </c>
      <c r="G71" s="158">
        <f>F71</f>
        <v>0</v>
      </c>
      <c r="H71" s="158">
        <f>G71</f>
        <v>0</v>
      </c>
    </row>
    <row r="72" spans="1:11" hidden="1">
      <c r="A72" s="118"/>
      <c r="B72" s="751"/>
      <c r="C72" s="752"/>
      <c r="D72" s="119"/>
      <c r="E72" s="119"/>
      <c r="F72" s="158"/>
      <c r="G72" s="158"/>
      <c r="H72" s="158"/>
    </row>
    <row r="73" spans="1:11" hidden="1">
      <c r="A73" s="118"/>
      <c r="B73" s="751"/>
      <c r="C73" s="752"/>
      <c r="D73" s="119"/>
      <c r="E73" s="119"/>
      <c r="F73" s="158"/>
      <c r="G73" s="158"/>
      <c r="H73" s="158"/>
    </row>
    <row r="74" spans="1:11" hidden="1">
      <c r="A74" s="118"/>
      <c r="B74" s="751"/>
      <c r="C74" s="752"/>
      <c r="D74" s="119"/>
      <c r="E74" s="119"/>
      <c r="F74" s="158"/>
      <c r="G74" s="158"/>
      <c r="H74" s="158"/>
    </row>
    <row r="75" spans="1:11" hidden="1">
      <c r="A75" s="118"/>
      <c r="B75" s="751"/>
      <c r="C75" s="752"/>
      <c r="D75" s="119"/>
      <c r="E75" s="119"/>
      <c r="F75" s="158"/>
      <c r="G75" s="158"/>
      <c r="H75" s="158"/>
    </row>
    <row r="76" spans="1:11" s="157" customFormat="1" hidden="1">
      <c r="A76" s="155"/>
      <c r="B76" s="742" t="s">
        <v>214</v>
      </c>
      <c r="C76" s="743"/>
      <c r="D76" s="156"/>
      <c r="E76" s="156"/>
      <c r="F76" s="159">
        <f>SUM(F70:F75)</f>
        <v>0</v>
      </c>
      <c r="G76" s="159">
        <f t="shared" ref="G76:H76" si="15">SUM(G70:G75)</f>
        <v>0</v>
      </c>
      <c r="H76" s="159">
        <f t="shared" si="15"/>
        <v>0</v>
      </c>
      <c r="I76" s="160"/>
      <c r="J76" s="160"/>
      <c r="K76" s="160"/>
    </row>
    <row r="77" spans="1:11" hidden="1"/>
    <row r="78" spans="1:11" hidden="1">
      <c r="A78" s="757" t="s">
        <v>238</v>
      </c>
      <c r="B78" s="757"/>
      <c r="C78" s="757"/>
      <c r="D78" s="757"/>
      <c r="E78" s="757"/>
      <c r="F78" s="757"/>
      <c r="G78" s="757"/>
      <c r="H78" s="757"/>
    </row>
    <row r="79" spans="1:11" ht="36.75" hidden="1">
      <c r="A79" s="120" t="s">
        <v>216</v>
      </c>
      <c r="B79" s="749" t="s">
        <v>0</v>
      </c>
      <c r="C79" s="750"/>
      <c r="D79" s="115" t="s">
        <v>239</v>
      </c>
      <c r="E79" s="115" t="s">
        <v>233</v>
      </c>
      <c r="F79" s="115" t="s">
        <v>240</v>
      </c>
      <c r="G79" s="115" t="s">
        <v>240</v>
      </c>
      <c r="H79" s="115" t="s">
        <v>240</v>
      </c>
    </row>
    <row r="80" spans="1:11" hidden="1">
      <c r="A80" s="117">
        <v>1</v>
      </c>
      <c r="B80" s="751">
        <v>2</v>
      </c>
      <c r="C80" s="752"/>
      <c r="D80" s="117">
        <v>3</v>
      </c>
      <c r="E80" s="117">
        <v>4</v>
      </c>
      <c r="F80" s="117">
        <v>5</v>
      </c>
      <c r="G80" s="117">
        <v>6</v>
      </c>
      <c r="H80" s="117">
        <v>7</v>
      </c>
    </row>
    <row r="81" spans="1:11" hidden="1">
      <c r="A81" s="118"/>
      <c r="B81" s="751"/>
      <c r="C81" s="752"/>
      <c r="D81" s="119"/>
      <c r="E81" s="119"/>
      <c r="F81" s="119"/>
      <c r="G81" s="119"/>
      <c r="H81" s="119"/>
    </row>
    <row r="82" spans="1:11" hidden="1">
      <c r="A82" s="118"/>
      <c r="B82" s="751"/>
      <c r="C82" s="752"/>
      <c r="D82" s="119"/>
      <c r="E82" s="119"/>
      <c r="F82" s="119"/>
      <c r="G82" s="119"/>
      <c r="H82" s="119"/>
    </row>
    <row r="83" spans="1:11" hidden="1">
      <c r="A83" s="118"/>
      <c r="B83" s="751"/>
      <c r="C83" s="752"/>
      <c r="D83" s="119"/>
      <c r="E83" s="119"/>
      <c r="F83" s="119"/>
      <c r="G83" s="119"/>
      <c r="H83" s="119"/>
    </row>
    <row r="84" spans="1:11" hidden="1">
      <c r="A84" s="118"/>
      <c r="B84" s="751"/>
      <c r="C84" s="752"/>
      <c r="D84" s="119"/>
      <c r="E84" s="119"/>
      <c r="F84" s="119"/>
      <c r="G84" s="119"/>
      <c r="H84" s="119"/>
    </row>
    <row r="85" spans="1:11" hidden="1">
      <c r="A85" s="118"/>
      <c r="B85" s="751"/>
      <c r="C85" s="752"/>
      <c r="D85" s="119"/>
      <c r="E85" s="119"/>
      <c r="F85" s="119"/>
      <c r="G85" s="119"/>
      <c r="H85" s="119"/>
    </row>
    <row r="86" spans="1:11" hidden="1">
      <c r="A86" s="118"/>
      <c r="B86" s="751"/>
      <c r="C86" s="752"/>
      <c r="D86" s="119"/>
      <c r="E86" s="119"/>
      <c r="F86" s="119"/>
      <c r="G86" s="119"/>
      <c r="H86" s="119"/>
    </row>
    <row r="87" spans="1:11" hidden="1">
      <c r="A87" s="118"/>
      <c r="B87" s="751" t="s">
        <v>214</v>
      </c>
      <c r="C87" s="752"/>
      <c r="D87" s="119"/>
      <c r="E87" s="119"/>
      <c r="F87" s="119"/>
      <c r="G87" s="119"/>
      <c r="H87" s="119"/>
    </row>
    <row r="88" spans="1:11" hidden="1"/>
    <row r="89" spans="1:11" s="66" customFormat="1" ht="14.25" hidden="1">
      <c r="A89" s="66" t="s">
        <v>241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</row>
    <row r="90" spans="1:11" s="66" customFormat="1" ht="14.25" hidden="1">
      <c r="A90" s="66" t="s">
        <v>242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</row>
    <row r="91" spans="1:11" hidden="1"/>
    <row r="92" spans="1:11" ht="24.75" hidden="1">
      <c r="A92" s="120" t="s">
        <v>216</v>
      </c>
      <c r="B92" s="749" t="s">
        <v>243</v>
      </c>
      <c r="C92" s="750"/>
      <c r="D92" s="115" t="s">
        <v>243</v>
      </c>
      <c r="E92" s="115" t="s">
        <v>244</v>
      </c>
      <c r="F92" s="115" t="s">
        <v>245</v>
      </c>
      <c r="G92" s="115" t="s">
        <v>454</v>
      </c>
      <c r="H92" s="115" t="s">
        <v>299</v>
      </c>
      <c r="I92" s="115" t="s">
        <v>300</v>
      </c>
    </row>
    <row r="93" spans="1:11" hidden="1">
      <c r="A93" s="117">
        <v>1</v>
      </c>
      <c r="B93" s="751">
        <v>2</v>
      </c>
      <c r="C93" s="752"/>
      <c r="D93" s="117">
        <v>3</v>
      </c>
      <c r="E93" s="117">
        <v>4</v>
      </c>
      <c r="F93" s="117">
        <v>5</v>
      </c>
      <c r="G93" s="117">
        <v>6</v>
      </c>
      <c r="H93" s="117">
        <v>7</v>
      </c>
      <c r="I93" s="117">
        <v>8</v>
      </c>
    </row>
    <row r="94" spans="1:11" hidden="1">
      <c r="A94" s="118"/>
      <c r="B94" s="740"/>
      <c r="C94" s="741"/>
      <c r="D94" s="119"/>
      <c r="E94" s="119"/>
      <c r="F94" s="119"/>
      <c r="G94" s="158"/>
      <c r="H94" s="158"/>
      <c r="I94" s="158"/>
    </row>
    <row r="95" spans="1:11" hidden="1">
      <c r="A95" s="118"/>
      <c r="B95" s="740"/>
      <c r="C95" s="741"/>
      <c r="D95" s="119"/>
      <c r="E95" s="119"/>
      <c r="F95" s="119"/>
      <c r="G95" s="158">
        <f>D95*E95*F95</f>
        <v>0</v>
      </c>
      <c r="H95" s="158">
        <f>G95</f>
        <v>0</v>
      </c>
      <c r="I95" s="158">
        <f>H95</f>
        <v>0</v>
      </c>
    </row>
    <row r="96" spans="1:11" hidden="1">
      <c r="A96" s="118"/>
      <c r="B96" s="331"/>
      <c r="C96" s="332"/>
      <c r="D96" s="119"/>
      <c r="E96" s="119"/>
      <c r="F96" s="119"/>
      <c r="G96" s="158">
        <f>D96*E96*F96</f>
        <v>0</v>
      </c>
      <c r="H96" s="158">
        <f>G96</f>
        <v>0</v>
      </c>
      <c r="I96" s="158">
        <f>H96</f>
        <v>0</v>
      </c>
    </row>
    <row r="97" spans="1:11" hidden="1">
      <c r="A97" s="118"/>
      <c r="B97" s="331"/>
      <c r="C97" s="332"/>
      <c r="D97" s="119"/>
      <c r="E97" s="119"/>
      <c r="F97" s="119"/>
      <c r="G97" s="158">
        <f t="shared" ref="G97" si="16">D97*E97*F97</f>
        <v>0</v>
      </c>
      <c r="H97" s="158">
        <f t="shared" ref="H97" si="17">G97</f>
        <v>0</v>
      </c>
      <c r="I97" s="158">
        <f>H97</f>
        <v>0</v>
      </c>
    </row>
    <row r="98" spans="1:11" hidden="1">
      <c r="A98" s="118"/>
      <c r="B98" s="751"/>
      <c r="C98" s="752"/>
      <c r="D98" s="119"/>
      <c r="E98" s="119"/>
      <c r="F98" s="119"/>
      <c r="G98" s="158"/>
      <c r="H98" s="158"/>
      <c r="I98" s="158"/>
    </row>
    <row r="99" spans="1:11" hidden="1">
      <c r="A99" s="118"/>
      <c r="B99" s="751"/>
      <c r="C99" s="752"/>
      <c r="D99" s="119"/>
      <c r="E99" s="119"/>
      <c r="F99" s="119"/>
      <c r="G99" s="158"/>
      <c r="H99" s="158"/>
      <c r="I99" s="158"/>
    </row>
    <row r="100" spans="1:11" s="157" customFormat="1" hidden="1">
      <c r="A100" s="155"/>
      <c r="B100" s="742" t="s">
        <v>214</v>
      </c>
      <c r="C100" s="743"/>
      <c r="D100" s="156"/>
      <c r="E100" s="156"/>
      <c r="F100" s="156"/>
      <c r="G100" s="159">
        <f>ROUND(SUM(G94:G99),0)</f>
        <v>0</v>
      </c>
      <c r="H100" s="159">
        <f t="shared" ref="H100:I100" si="18">SUM(H94:H99)</f>
        <v>0</v>
      </c>
      <c r="I100" s="159">
        <f t="shared" si="18"/>
        <v>0</v>
      </c>
      <c r="J100" s="160"/>
      <c r="K100" s="160"/>
    </row>
    <row r="101" spans="1:11" s="66" customFormat="1" ht="14.25" hidden="1">
      <c r="A101" s="66" t="s">
        <v>246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</row>
    <row r="102" spans="1:11" hidden="1"/>
    <row r="103" spans="1:11" ht="36.75" hidden="1">
      <c r="A103" s="120" t="s">
        <v>216</v>
      </c>
      <c r="B103" s="749" t="s">
        <v>235</v>
      </c>
      <c r="C103" s="750"/>
      <c r="D103" s="115" t="s">
        <v>247</v>
      </c>
      <c r="E103" s="115" t="s">
        <v>248</v>
      </c>
      <c r="F103" s="115" t="s">
        <v>454</v>
      </c>
      <c r="G103" s="115" t="s">
        <v>299</v>
      </c>
      <c r="H103" s="115" t="s">
        <v>300</v>
      </c>
    </row>
    <row r="104" spans="1:11" hidden="1">
      <c r="A104" s="117">
        <v>1</v>
      </c>
      <c r="B104" s="751">
        <v>2</v>
      </c>
      <c r="C104" s="752"/>
      <c r="D104" s="117">
        <v>3</v>
      </c>
      <c r="E104" s="117">
        <v>4</v>
      </c>
      <c r="F104" s="117">
        <v>5</v>
      </c>
      <c r="G104" s="117">
        <v>6</v>
      </c>
      <c r="H104" s="117">
        <v>7</v>
      </c>
    </row>
    <row r="105" spans="1:11" hidden="1">
      <c r="A105" s="118">
        <v>1</v>
      </c>
      <c r="B105" s="751" t="s">
        <v>458</v>
      </c>
      <c r="C105" s="752"/>
      <c r="D105" s="119"/>
      <c r="E105" s="119"/>
      <c r="F105" s="119">
        <f>D105*E105</f>
        <v>0</v>
      </c>
      <c r="G105" s="119"/>
      <c r="H105" s="119"/>
    </row>
    <row r="106" spans="1:11" hidden="1">
      <c r="A106" s="118"/>
      <c r="B106" s="751"/>
      <c r="C106" s="752"/>
      <c r="D106" s="119"/>
      <c r="E106" s="119"/>
      <c r="F106" s="119">
        <f t="shared" ref="F106:F110" si="19">D106*E106</f>
        <v>0</v>
      </c>
      <c r="G106" s="119"/>
      <c r="H106" s="119"/>
    </row>
    <row r="107" spans="1:11" hidden="1">
      <c r="A107" s="118"/>
      <c r="B107" s="751"/>
      <c r="C107" s="752"/>
      <c r="D107" s="119"/>
      <c r="E107" s="119"/>
      <c r="F107" s="119">
        <f t="shared" si="19"/>
        <v>0</v>
      </c>
      <c r="G107" s="119"/>
      <c r="H107" s="119"/>
    </row>
    <row r="108" spans="1:11" hidden="1">
      <c r="A108" s="118"/>
      <c r="B108" s="751"/>
      <c r="C108" s="752"/>
      <c r="D108" s="119"/>
      <c r="E108" s="119"/>
      <c r="F108" s="119">
        <f t="shared" si="19"/>
        <v>0</v>
      </c>
      <c r="G108" s="119"/>
      <c r="H108" s="119"/>
    </row>
    <row r="109" spans="1:11" hidden="1">
      <c r="A109" s="118"/>
      <c r="B109" s="751"/>
      <c r="C109" s="752"/>
      <c r="D109" s="119"/>
      <c r="E109" s="119"/>
      <c r="F109" s="119">
        <f t="shared" si="19"/>
        <v>0</v>
      </c>
      <c r="G109" s="119"/>
      <c r="H109" s="119"/>
    </row>
    <row r="110" spans="1:11" hidden="1">
      <c r="A110" s="118"/>
      <c r="B110" s="751"/>
      <c r="C110" s="752"/>
      <c r="D110" s="119"/>
      <c r="E110" s="119"/>
      <c r="F110" s="119">
        <f t="shared" si="19"/>
        <v>0</v>
      </c>
      <c r="G110" s="119"/>
      <c r="H110" s="119"/>
    </row>
    <row r="111" spans="1:11" s="157" customFormat="1" hidden="1">
      <c r="A111" s="155"/>
      <c r="B111" s="742" t="s">
        <v>214</v>
      </c>
      <c r="C111" s="743"/>
      <c r="D111" s="156"/>
      <c r="E111" s="156"/>
      <c r="F111" s="156">
        <f>SUM(F105:F110)</f>
        <v>0</v>
      </c>
      <c r="G111" s="156">
        <f t="shared" ref="G111:H111" si="20">SUM(G105:G110)</f>
        <v>0</v>
      </c>
      <c r="H111" s="156">
        <f t="shared" si="20"/>
        <v>0</v>
      </c>
      <c r="I111" s="160"/>
      <c r="J111" s="160"/>
      <c r="K111" s="160"/>
    </row>
    <row r="112" spans="1:11" s="66" customFormat="1" ht="14.25" hidden="1">
      <c r="A112" s="66" t="s">
        <v>249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</row>
    <row r="113" spans="1:9" hidden="1"/>
    <row r="114" spans="1:9" ht="36.75" hidden="1">
      <c r="A114" s="120" t="s">
        <v>216</v>
      </c>
      <c r="B114" s="749" t="s">
        <v>0</v>
      </c>
      <c r="C114" s="750"/>
      <c r="D114" s="115" t="s">
        <v>250</v>
      </c>
      <c r="E114" s="115" t="s">
        <v>251</v>
      </c>
      <c r="F114" s="115" t="s">
        <v>252</v>
      </c>
      <c r="G114" s="115" t="s">
        <v>454</v>
      </c>
      <c r="H114" s="115" t="s">
        <v>299</v>
      </c>
      <c r="I114" s="115" t="s">
        <v>300</v>
      </c>
    </row>
    <row r="115" spans="1:9" hidden="1">
      <c r="A115" s="117">
        <v>1</v>
      </c>
      <c r="B115" s="751">
        <v>2</v>
      </c>
      <c r="C115" s="752"/>
      <c r="D115" s="117">
        <v>3</v>
      </c>
      <c r="E115" s="117">
        <v>4</v>
      </c>
      <c r="F115" s="117">
        <v>5</v>
      </c>
      <c r="G115" s="117">
        <v>6</v>
      </c>
      <c r="H115" s="117">
        <v>7</v>
      </c>
      <c r="I115" s="117">
        <v>8</v>
      </c>
    </row>
    <row r="116" spans="1:9" hidden="1">
      <c r="A116" s="118"/>
      <c r="B116" s="740"/>
      <c r="C116" s="741"/>
      <c r="D116" s="119"/>
      <c r="E116" s="119"/>
      <c r="F116" s="119"/>
      <c r="G116" s="158">
        <f>D116*E116*F116</f>
        <v>0</v>
      </c>
      <c r="H116" s="119"/>
      <c r="I116" s="119"/>
    </row>
    <row r="117" spans="1:9" hidden="1">
      <c r="A117" s="118"/>
      <c r="B117" s="751"/>
      <c r="C117" s="752"/>
      <c r="D117" s="119"/>
      <c r="E117" s="158"/>
      <c r="F117" s="119"/>
      <c r="G117" s="158">
        <f>D117*E117*F117</f>
        <v>0</v>
      </c>
      <c r="H117" s="119"/>
      <c r="I117" s="119"/>
    </row>
    <row r="118" spans="1:9" hidden="1">
      <c r="A118" s="118"/>
      <c r="B118" s="740"/>
      <c r="C118" s="741"/>
      <c r="D118" s="119"/>
      <c r="E118" s="158"/>
      <c r="F118" s="119"/>
      <c r="G118" s="158">
        <f>D118*E118*F118</f>
        <v>0</v>
      </c>
      <c r="H118" s="158">
        <f t="shared" ref="H118:I134" si="21">G118</f>
        <v>0</v>
      </c>
      <c r="I118" s="158">
        <f t="shared" si="21"/>
        <v>0</v>
      </c>
    </row>
    <row r="119" spans="1:9" hidden="1">
      <c r="A119" s="118"/>
      <c r="B119" s="751"/>
      <c r="C119" s="752"/>
      <c r="D119" s="119"/>
      <c r="E119" s="158"/>
      <c r="F119" s="119"/>
      <c r="G119" s="158">
        <f t="shared" ref="G119:G120" si="22">D119*E119*F119</f>
        <v>0</v>
      </c>
      <c r="H119" s="158">
        <f>G119</f>
        <v>0</v>
      </c>
      <c r="I119" s="158">
        <f t="shared" si="21"/>
        <v>0</v>
      </c>
    </row>
    <row r="120" spans="1:9" hidden="1">
      <c r="A120" s="118"/>
      <c r="B120" s="751"/>
      <c r="C120" s="752"/>
      <c r="D120" s="119"/>
      <c r="E120" s="158"/>
      <c r="F120" s="119"/>
      <c r="G120" s="158">
        <f t="shared" si="22"/>
        <v>0</v>
      </c>
      <c r="H120" s="158">
        <f>G120</f>
        <v>0</v>
      </c>
      <c r="I120" s="158">
        <f t="shared" si="21"/>
        <v>0</v>
      </c>
    </row>
    <row r="121" spans="1:9" hidden="1">
      <c r="A121" s="118"/>
      <c r="B121" s="740"/>
      <c r="C121" s="741"/>
      <c r="D121" s="119"/>
      <c r="E121" s="158"/>
      <c r="F121" s="119"/>
      <c r="G121" s="158">
        <f>D121*E121*F121</f>
        <v>0</v>
      </c>
      <c r="H121" s="158">
        <f t="shared" si="21"/>
        <v>0</v>
      </c>
      <c r="I121" s="158">
        <f t="shared" si="21"/>
        <v>0</v>
      </c>
    </row>
    <row r="122" spans="1:9" hidden="1">
      <c r="A122" s="118"/>
      <c r="B122" s="751"/>
      <c r="C122" s="752"/>
      <c r="D122" s="119"/>
      <c r="E122" s="158"/>
      <c r="F122" s="119"/>
      <c r="G122" s="158">
        <f t="shared" ref="G122:G134" si="23">D122*E122*F122</f>
        <v>0</v>
      </c>
      <c r="H122" s="158">
        <f t="shared" si="21"/>
        <v>0</v>
      </c>
      <c r="I122" s="158">
        <f t="shared" si="21"/>
        <v>0</v>
      </c>
    </row>
    <row r="123" spans="1:9" hidden="1">
      <c r="A123" s="118"/>
      <c r="B123" s="751"/>
      <c r="C123" s="752"/>
      <c r="D123" s="119"/>
      <c r="E123" s="158"/>
      <c r="F123" s="119"/>
      <c r="G123" s="158">
        <f t="shared" si="23"/>
        <v>0</v>
      </c>
      <c r="H123" s="158">
        <f t="shared" si="21"/>
        <v>0</v>
      </c>
      <c r="I123" s="158">
        <f t="shared" si="21"/>
        <v>0</v>
      </c>
    </row>
    <row r="124" spans="1:9" hidden="1">
      <c r="A124" s="118"/>
      <c r="B124" s="751"/>
      <c r="C124" s="752"/>
      <c r="D124" s="119"/>
      <c r="E124" s="158"/>
      <c r="F124" s="119"/>
      <c r="G124" s="158">
        <f t="shared" si="23"/>
        <v>0</v>
      </c>
      <c r="H124" s="158">
        <f t="shared" si="21"/>
        <v>0</v>
      </c>
      <c r="I124" s="158">
        <f t="shared" si="21"/>
        <v>0</v>
      </c>
    </row>
    <row r="125" spans="1:9" hidden="1">
      <c r="A125" s="118"/>
      <c r="B125" s="751"/>
      <c r="C125" s="752"/>
      <c r="D125" s="119"/>
      <c r="E125" s="158"/>
      <c r="F125" s="119"/>
      <c r="G125" s="158">
        <f t="shared" si="23"/>
        <v>0</v>
      </c>
      <c r="H125" s="158">
        <f t="shared" si="21"/>
        <v>0</v>
      </c>
      <c r="I125" s="158">
        <f t="shared" si="21"/>
        <v>0</v>
      </c>
    </row>
    <row r="126" spans="1:9" hidden="1">
      <c r="A126" s="118"/>
      <c r="B126" s="751"/>
      <c r="C126" s="752"/>
      <c r="D126" s="119"/>
      <c r="E126" s="158"/>
      <c r="F126" s="119"/>
      <c r="G126" s="158">
        <f t="shared" si="23"/>
        <v>0</v>
      </c>
      <c r="H126" s="158">
        <f t="shared" si="21"/>
        <v>0</v>
      </c>
      <c r="I126" s="158">
        <f t="shared" si="21"/>
        <v>0</v>
      </c>
    </row>
    <row r="127" spans="1:9" hidden="1">
      <c r="A127" s="118"/>
      <c r="B127" s="751"/>
      <c r="C127" s="752"/>
      <c r="D127" s="119"/>
      <c r="E127" s="158"/>
      <c r="F127" s="119"/>
      <c r="G127" s="158">
        <f t="shared" si="23"/>
        <v>0</v>
      </c>
      <c r="H127" s="158">
        <f t="shared" si="21"/>
        <v>0</v>
      </c>
      <c r="I127" s="158">
        <f t="shared" si="21"/>
        <v>0</v>
      </c>
    </row>
    <row r="128" spans="1:9" hidden="1">
      <c r="A128" s="118"/>
      <c r="B128" s="740"/>
      <c r="C128" s="741"/>
      <c r="D128" s="119"/>
      <c r="E128" s="158"/>
      <c r="F128" s="119"/>
      <c r="G128" s="158">
        <f t="shared" si="23"/>
        <v>0</v>
      </c>
      <c r="H128" s="158">
        <f t="shared" si="21"/>
        <v>0</v>
      </c>
      <c r="I128" s="158">
        <f t="shared" si="21"/>
        <v>0</v>
      </c>
    </row>
    <row r="129" spans="1:11" hidden="1">
      <c r="A129" s="118"/>
      <c r="B129" s="751"/>
      <c r="C129" s="752"/>
      <c r="D129" s="119"/>
      <c r="E129" s="158"/>
      <c r="F129" s="119"/>
      <c r="G129" s="158">
        <f t="shared" si="23"/>
        <v>0</v>
      </c>
      <c r="H129" s="158">
        <f t="shared" si="21"/>
        <v>0</v>
      </c>
      <c r="I129" s="158">
        <f t="shared" si="21"/>
        <v>0</v>
      </c>
    </row>
    <row r="130" spans="1:11" hidden="1">
      <c r="A130" s="118"/>
      <c r="B130" s="740"/>
      <c r="C130" s="741"/>
      <c r="D130" s="119"/>
      <c r="E130" s="158"/>
      <c r="F130" s="119"/>
      <c r="G130" s="158">
        <f t="shared" si="23"/>
        <v>0</v>
      </c>
      <c r="H130" s="158">
        <f t="shared" si="21"/>
        <v>0</v>
      </c>
      <c r="I130" s="158">
        <f t="shared" si="21"/>
        <v>0</v>
      </c>
    </row>
    <row r="131" spans="1:11" hidden="1">
      <c r="A131" s="118"/>
      <c r="B131" s="751"/>
      <c r="C131" s="752"/>
      <c r="D131" s="119"/>
      <c r="E131" s="158"/>
      <c r="F131" s="119"/>
      <c r="G131" s="158">
        <f t="shared" si="23"/>
        <v>0</v>
      </c>
      <c r="H131" s="158">
        <f t="shared" si="21"/>
        <v>0</v>
      </c>
      <c r="I131" s="158">
        <f t="shared" si="21"/>
        <v>0</v>
      </c>
    </row>
    <row r="132" spans="1:11" hidden="1">
      <c r="A132" s="118"/>
      <c r="B132" s="740"/>
      <c r="C132" s="741"/>
      <c r="D132" s="119"/>
      <c r="E132" s="158"/>
      <c r="F132" s="119"/>
      <c r="G132" s="158">
        <f t="shared" si="23"/>
        <v>0</v>
      </c>
      <c r="H132" s="158">
        <f t="shared" si="21"/>
        <v>0</v>
      </c>
      <c r="I132" s="158">
        <f t="shared" si="21"/>
        <v>0</v>
      </c>
    </row>
    <row r="133" spans="1:11" hidden="1">
      <c r="A133" s="118"/>
      <c r="B133" s="751"/>
      <c r="C133" s="752"/>
      <c r="D133" s="119"/>
      <c r="E133" s="158"/>
      <c r="F133" s="119"/>
      <c r="G133" s="158">
        <f t="shared" si="23"/>
        <v>0</v>
      </c>
      <c r="H133" s="158">
        <f t="shared" si="21"/>
        <v>0</v>
      </c>
      <c r="I133" s="158">
        <f t="shared" si="21"/>
        <v>0</v>
      </c>
    </row>
    <row r="134" spans="1:11" hidden="1">
      <c r="A134" s="118"/>
      <c r="B134" s="751"/>
      <c r="C134" s="752"/>
      <c r="D134" s="119"/>
      <c r="E134" s="119"/>
      <c r="F134" s="119"/>
      <c r="G134" s="158">
        <f t="shared" si="23"/>
        <v>0</v>
      </c>
      <c r="H134" s="158">
        <f t="shared" si="21"/>
        <v>0</v>
      </c>
      <c r="I134" s="158">
        <f t="shared" si="21"/>
        <v>0</v>
      </c>
    </row>
    <row r="135" spans="1:11" s="157" customFormat="1" hidden="1">
      <c r="A135" s="155"/>
      <c r="B135" s="742" t="s">
        <v>214</v>
      </c>
      <c r="C135" s="743"/>
      <c r="D135" s="156"/>
      <c r="E135" s="156"/>
      <c r="F135" s="156"/>
      <c r="G135" s="159">
        <f>SUM(G117:G134)</f>
        <v>0</v>
      </c>
      <c r="H135" s="159">
        <f t="shared" ref="H135:I135" si="24">SUM(H117:H134)</f>
        <v>0</v>
      </c>
      <c r="I135" s="159">
        <f t="shared" si="24"/>
        <v>0</v>
      </c>
      <c r="J135" s="160"/>
      <c r="K135" s="160"/>
    </row>
    <row r="136" spans="1:11" hidden="1"/>
    <row r="137" spans="1:11" s="66" customFormat="1" ht="14.25" hidden="1">
      <c r="A137" s="66" t="s">
        <v>253</v>
      </c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</row>
    <row r="138" spans="1:11" hidden="1"/>
    <row r="139" spans="1:11" ht="48.75" hidden="1">
      <c r="A139" s="120" t="s">
        <v>216</v>
      </c>
      <c r="B139" s="749" t="s">
        <v>0</v>
      </c>
      <c r="C139" s="750"/>
      <c r="D139" s="115" t="s">
        <v>254</v>
      </c>
      <c r="E139" s="115" t="s">
        <v>255</v>
      </c>
      <c r="F139" s="115" t="s">
        <v>256</v>
      </c>
      <c r="G139" s="115" t="s">
        <v>256</v>
      </c>
      <c r="H139" s="115" t="s">
        <v>256</v>
      </c>
    </row>
    <row r="140" spans="1:11" hidden="1">
      <c r="A140" s="117">
        <v>1</v>
      </c>
      <c r="B140" s="751">
        <v>2</v>
      </c>
      <c r="C140" s="752"/>
      <c r="D140" s="117">
        <v>3</v>
      </c>
      <c r="E140" s="117">
        <v>4</v>
      </c>
      <c r="F140" s="117">
        <v>5</v>
      </c>
      <c r="G140" s="117">
        <v>6</v>
      </c>
      <c r="H140" s="117">
        <v>7</v>
      </c>
    </row>
    <row r="141" spans="1:11" hidden="1">
      <c r="A141" s="118"/>
      <c r="B141" s="751"/>
      <c r="C141" s="752"/>
      <c r="D141" s="119"/>
      <c r="E141" s="119"/>
      <c r="F141" s="119"/>
      <c r="G141" s="119"/>
      <c r="H141" s="119"/>
    </row>
    <row r="142" spans="1:11" hidden="1">
      <c r="A142" s="118"/>
      <c r="B142" s="751"/>
      <c r="C142" s="752"/>
      <c r="D142" s="119"/>
      <c r="E142" s="119"/>
      <c r="F142" s="119"/>
      <c r="G142" s="119"/>
      <c r="H142" s="119"/>
    </row>
    <row r="143" spans="1:11" hidden="1">
      <c r="A143" s="118"/>
      <c r="B143" s="751"/>
      <c r="C143" s="752"/>
      <c r="D143" s="119"/>
      <c r="E143" s="119"/>
      <c r="F143" s="119"/>
      <c r="G143" s="119"/>
      <c r="H143" s="119"/>
    </row>
    <row r="144" spans="1:11" hidden="1">
      <c r="A144" s="118"/>
      <c r="B144" s="751"/>
      <c r="C144" s="752"/>
      <c r="D144" s="119"/>
      <c r="E144" s="119"/>
      <c r="F144" s="119"/>
      <c r="G144" s="119"/>
      <c r="H144" s="119"/>
    </row>
    <row r="145" spans="1:11" hidden="1">
      <c r="A145" s="118"/>
      <c r="B145" s="751"/>
      <c r="C145" s="752"/>
      <c r="D145" s="119"/>
      <c r="E145" s="119"/>
      <c r="F145" s="119"/>
      <c r="G145" s="119"/>
      <c r="H145" s="119"/>
    </row>
    <row r="146" spans="1:11" hidden="1">
      <c r="A146" s="118"/>
      <c r="B146" s="751"/>
      <c r="C146" s="752"/>
      <c r="D146" s="119"/>
      <c r="E146" s="119"/>
      <c r="F146" s="119"/>
      <c r="G146" s="119"/>
      <c r="H146" s="119"/>
    </row>
    <row r="147" spans="1:11" s="157" customFormat="1" hidden="1">
      <c r="A147" s="155"/>
      <c r="B147" s="742" t="s">
        <v>214</v>
      </c>
      <c r="C147" s="743"/>
      <c r="D147" s="156"/>
      <c r="E147" s="156"/>
      <c r="F147" s="156">
        <f>SUM(F141:F146)</f>
        <v>0</v>
      </c>
      <c r="G147" s="156">
        <f t="shared" ref="G147:H147" si="25">SUM(G141:G146)</f>
        <v>0</v>
      </c>
      <c r="H147" s="156">
        <f t="shared" si="25"/>
        <v>0</v>
      </c>
      <c r="I147" s="160"/>
      <c r="J147" s="160"/>
      <c r="K147" s="160"/>
    </row>
    <row r="148" spans="1:11" hidden="1"/>
    <row r="149" spans="1:11" s="66" customFormat="1" ht="14.25" hidden="1">
      <c r="A149" s="66" t="s">
        <v>257</v>
      </c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</row>
    <row r="150" spans="1:11" hidden="1"/>
    <row r="151" spans="1:11" ht="24.75" hidden="1">
      <c r="A151" s="120" t="s">
        <v>216</v>
      </c>
      <c r="B151" s="749" t="s">
        <v>0</v>
      </c>
      <c r="C151" s="750"/>
      <c r="D151" s="115" t="s">
        <v>258</v>
      </c>
      <c r="E151" s="115" t="s">
        <v>259</v>
      </c>
      <c r="F151" s="115" t="s">
        <v>454</v>
      </c>
      <c r="G151" s="115" t="s">
        <v>299</v>
      </c>
      <c r="H151" s="115" t="s">
        <v>300</v>
      </c>
    </row>
    <row r="152" spans="1:11" hidden="1">
      <c r="A152" s="117">
        <v>1</v>
      </c>
      <c r="B152" s="751">
        <v>2</v>
      </c>
      <c r="C152" s="752"/>
      <c r="D152" s="117">
        <v>3</v>
      </c>
      <c r="E152" s="117">
        <v>4</v>
      </c>
      <c r="F152" s="117">
        <v>5</v>
      </c>
      <c r="G152" s="117">
        <v>6</v>
      </c>
      <c r="H152" s="117">
        <v>7</v>
      </c>
    </row>
    <row r="153" spans="1:11" hidden="1">
      <c r="A153" s="118"/>
      <c r="B153" s="740"/>
      <c r="C153" s="741"/>
      <c r="D153" s="119"/>
      <c r="E153" s="158"/>
      <c r="F153" s="158">
        <f>E153*D153</f>
        <v>0</v>
      </c>
      <c r="G153" s="158">
        <f>F153</f>
        <v>0</v>
      </c>
      <c r="H153" s="158">
        <f>G153</f>
        <v>0</v>
      </c>
    </row>
    <row r="154" spans="1:11" hidden="1">
      <c r="A154" s="118"/>
      <c r="B154" s="751"/>
      <c r="C154" s="752"/>
      <c r="D154" s="119"/>
      <c r="E154" s="158"/>
      <c r="F154" s="158">
        <f t="shared" ref="F154:F184" si="26">E154*D154</f>
        <v>0</v>
      </c>
      <c r="G154" s="158">
        <f t="shared" ref="G154:H170" si="27">F154</f>
        <v>0</v>
      </c>
      <c r="H154" s="158">
        <f t="shared" si="27"/>
        <v>0</v>
      </c>
    </row>
    <row r="155" spans="1:11" hidden="1">
      <c r="A155" s="118"/>
      <c r="B155" s="740"/>
      <c r="C155" s="741"/>
      <c r="D155" s="119"/>
      <c r="E155" s="158"/>
      <c r="F155" s="158">
        <f t="shared" si="26"/>
        <v>0</v>
      </c>
      <c r="G155" s="158">
        <f t="shared" si="27"/>
        <v>0</v>
      </c>
      <c r="H155" s="158">
        <f t="shared" si="27"/>
        <v>0</v>
      </c>
    </row>
    <row r="156" spans="1:11" hidden="1">
      <c r="A156" s="118"/>
      <c r="B156" s="751"/>
      <c r="C156" s="752"/>
      <c r="D156" s="119"/>
      <c r="E156" s="158"/>
      <c r="F156" s="158">
        <f t="shared" si="26"/>
        <v>0</v>
      </c>
      <c r="G156" s="158">
        <f t="shared" si="27"/>
        <v>0</v>
      </c>
      <c r="H156" s="158">
        <f t="shared" si="27"/>
        <v>0</v>
      </c>
    </row>
    <row r="157" spans="1:11" hidden="1">
      <c r="A157" s="118"/>
      <c r="B157" s="740"/>
      <c r="C157" s="741"/>
      <c r="D157" s="119"/>
      <c r="E157" s="158"/>
      <c r="F157" s="158">
        <f t="shared" si="26"/>
        <v>0</v>
      </c>
      <c r="G157" s="158">
        <f t="shared" si="27"/>
        <v>0</v>
      </c>
      <c r="H157" s="158">
        <f t="shared" si="27"/>
        <v>0</v>
      </c>
    </row>
    <row r="158" spans="1:11" hidden="1">
      <c r="A158" s="118"/>
      <c r="B158" s="751"/>
      <c r="C158" s="752"/>
      <c r="D158" s="119"/>
      <c r="E158" s="158"/>
      <c r="F158" s="158">
        <f t="shared" si="26"/>
        <v>0</v>
      </c>
      <c r="G158" s="158">
        <f t="shared" si="27"/>
        <v>0</v>
      </c>
      <c r="H158" s="158">
        <f t="shared" si="27"/>
        <v>0</v>
      </c>
    </row>
    <row r="159" spans="1:11" hidden="1">
      <c r="A159" s="118"/>
      <c r="B159" s="740"/>
      <c r="C159" s="741"/>
      <c r="D159" s="119"/>
      <c r="E159" s="158"/>
      <c r="F159" s="158">
        <f t="shared" si="26"/>
        <v>0</v>
      </c>
      <c r="G159" s="158">
        <f t="shared" si="27"/>
        <v>0</v>
      </c>
      <c r="H159" s="158">
        <f t="shared" si="27"/>
        <v>0</v>
      </c>
    </row>
    <row r="160" spans="1:11" hidden="1">
      <c r="A160" s="118"/>
      <c r="B160" s="751"/>
      <c r="C160" s="752"/>
      <c r="D160" s="119"/>
      <c r="E160" s="158"/>
      <c r="F160" s="158">
        <f t="shared" si="26"/>
        <v>0</v>
      </c>
      <c r="G160" s="158">
        <f t="shared" si="27"/>
        <v>0</v>
      </c>
      <c r="H160" s="158">
        <f t="shared" si="27"/>
        <v>0</v>
      </c>
    </row>
    <row r="161" spans="1:8" hidden="1">
      <c r="A161" s="118"/>
      <c r="B161" s="775"/>
      <c r="C161" s="776"/>
      <c r="D161" s="119"/>
      <c r="E161" s="158"/>
      <c r="F161" s="158">
        <f t="shared" si="26"/>
        <v>0</v>
      </c>
      <c r="G161" s="158">
        <f t="shared" si="27"/>
        <v>0</v>
      </c>
      <c r="H161" s="158">
        <f t="shared" si="27"/>
        <v>0</v>
      </c>
    </row>
    <row r="162" spans="1:8" hidden="1">
      <c r="A162" s="118"/>
      <c r="B162" s="751"/>
      <c r="C162" s="752"/>
      <c r="D162" s="119"/>
      <c r="E162" s="158"/>
      <c r="F162" s="158">
        <f t="shared" si="26"/>
        <v>0</v>
      </c>
      <c r="G162" s="158">
        <f t="shared" si="27"/>
        <v>0</v>
      </c>
      <c r="H162" s="158">
        <f t="shared" si="27"/>
        <v>0</v>
      </c>
    </row>
    <row r="163" spans="1:8" hidden="1">
      <c r="A163" s="118"/>
      <c r="B163" s="740"/>
      <c r="C163" s="741"/>
      <c r="D163" s="119"/>
      <c r="E163" s="158"/>
      <c r="F163" s="158">
        <f t="shared" si="26"/>
        <v>0</v>
      </c>
      <c r="G163" s="158">
        <f t="shared" si="27"/>
        <v>0</v>
      </c>
      <c r="H163" s="158">
        <f t="shared" si="27"/>
        <v>0</v>
      </c>
    </row>
    <row r="164" spans="1:8" hidden="1">
      <c r="A164" s="118"/>
      <c r="B164" s="751"/>
      <c r="C164" s="752"/>
      <c r="D164" s="119"/>
      <c r="E164" s="158"/>
      <c r="F164" s="158">
        <f t="shared" si="26"/>
        <v>0</v>
      </c>
      <c r="G164" s="158">
        <f t="shared" si="27"/>
        <v>0</v>
      </c>
      <c r="H164" s="158">
        <f t="shared" si="27"/>
        <v>0</v>
      </c>
    </row>
    <row r="165" spans="1:8" hidden="1">
      <c r="A165" s="118"/>
      <c r="B165" s="740"/>
      <c r="C165" s="741"/>
      <c r="D165" s="119"/>
      <c r="E165" s="158"/>
      <c r="F165" s="158">
        <f t="shared" si="26"/>
        <v>0</v>
      </c>
      <c r="G165" s="158">
        <f t="shared" si="27"/>
        <v>0</v>
      </c>
      <c r="H165" s="158">
        <f t="shared" si="27"/>
        <v>0</v>
      </c>
    </row>
    <row r="166" spans="1:8" hidden="1">
      <c r="A166" s="118"/>
      <c r="B166" s="751"/>
      <c r="C166" s="752"/>
      <c r="D166" s="119"/>
      <c r="E166" s="158"/>
      <c r="F166" s="158">
        <f t="shared" si="26"/>
        <v>0</v>
      </c>
      <c r="G166" s="158">
        <f t="shared" si="27"/>
        <v>0</v>
      </c>
      <c r="H166" s="158">
        <f t="shared" si="27"/>
        <v>0</v>
      </c>
    </row>
    <row r="167" spans="1:8" hidden="1">
      <c r="A167" s="118"/>
      <c r="B167" s="740"/>
      <c r="C167" s="741"/>
      <c r="D167" s="119"/>
      <c r="E167" s="158"/>
      <c r="F167" s="158">
        <f t="shared" si="26"/>
        <v>0</v>
      </c>
      <c r="G167" s="158">
        <f t="shared" si="27"/>
        <v>0</v>
      </c>
      <c r="H167" s="158">
        <f t="shared" si="27"/>
        <v>0</v>
      </c>
    </row>
    <row r="168" spans="1:8" hidden="1">
      <c r="A168" s="118"/>
      <c r="B168" s="751"/>
      <c r="C168" s="752"/>
      <c r="D168" s="119"/>
      <c r="E168" s="158"/>
      <c r="F168" s="158">
        <f t="shared" si="26"/>
        <v>0</v>
      </c>
      <c r="G168" s="158">
        <f t="shared" si="27"/>
        <v>0</v>
      </c>
      <c r="H168" s="158">
        <f t="shared" si="27"/>
        <v>0</v>
      </c>
    </row>
    <row r="169" spans="1:8" hidden="1">
      <c r="A169" s="118"/>
      <c r="B169" s="740"/>
      <c r="C169" s="741"/>
      <c r="D169" s="119"/>
      <c r="E169" s="158"/>
      <c r="F169" s="158">
        <f t="shared" si="26"/>
        <v>0</v>
      </c>
      <c r="G169" s="158">
        <f t="shared" si="27"/>
        <v>0</v>
      </c>
      <c r="H169" s="158">
        <f t="shared" si="27"/>
        <v>0</v>
      </c>
    </row>
    <row r="170" spans="1:8" hidden="1">
      <c r="A170" s="118"/>
      <c r="B170" s="751"/>
      <c r="C170" s="752"/>
      <c r="D170" s="119"/>
      <c r="E170" s="158"/>
      <c r="F170" s="158">
        <f t="shared" si="26"/>
        <v>0</v>
      </c>
      <c r="G170" s="158">
        <f t="shared" si="27"/>
        <v>0</v>
      </c>
      <c r="H170" s="158">
        <f t="shared" si="27"/>
        <v>0</v>
      </c>
    </row>
    <row r="171" spans="1:8" hidden="1">
      <c r="A171" s="118"/>
      <c r="B171" s="740"/>
      <c r="C171" s="741"/>
      <c r="D171" s="119"/>
      <c r="E171" s="158"/>
      <c r="F171" s="158">
        <f t="shared" si="26"/>
        <v>0</v>
      </c>
      <c r="G171" s="158">
        <f t="shared" ref="G171:H184" si="28">F171</f>
        <v>0</v>
      </c>
      <c r="H171" s="158">
        <f t="shared" si="28"/>
        <v>0</v>
      </c>
    </row>
    <row r="172" spans="1:8" hidden="1">
      <c r="A172" s="118"/>
      <c r="B172" s="751"/>
      <c r="C172" s="752"/>
      <c r="D172" s="119"/>
      <c r="E172" s="158"/>
      <c r="F172" s="158">
        <f t="shared" si="26"/>
        <v>0</v>
      </c>
      <c r="G172" s="158">
        <f t="shared" si="28"/>
        <v>0</v>
      </c>
      <c r="H172" s="158">
        <f t="shared" si="28"/>
        <v>0</v>
      </c>
    </row>
    <row r="173" spans="1:8" hidden="1">
      <c r="A173" s="118"/>
      <c r="B173" s="740"/>
      <c r="C173" s="741"/>
      <c r="D173" s="119"/>
      <c r="E173" s="158"/>
      <c r="F173" s="158">
        <f t="shared" si="26"/>
        <v>0</v>
      </c>
      <c r="G173" s="158">
        <f t="shared" si="28"/>
        <v>0</v>
      </c>
      <c r="H173" s="158">
        <f t="shared" si="28"/>
        <v>0</v>
      </c>
    </row>
    <row r="174" spans="1:8" hidden="1">
      <c r="A174" s="118"/>
      <c r="B174" s="751"/>
      <c r="C174" s="752"/>
      <c r="D174" s="119"/>
      <c r="E174" s="158"/>
      <c r="F174" s="158">
        <f t="shared" si="26"/>
        <v>0</v>
      </c>
      <c r="G174" s="158">
        <f t="shared" si="28"/>
        <v>0</v>
      </c>
      <c r="H174" s="158">
        <f t="shared" si="28"/>
        <v>0</v>
      </c>
    </row>
    <row r="175" spans="1:8" hidden="1">
      <c r="A175" s="118"/>
      <c r="B175" s="740"/>
      <c r="C175" s="741"/>
      <c r="D175" s="119"/>
      <c r="E175" s="158"/>
      <c r="F175" s="158">
        <f t="shared" si="26"/>
        <v>0</v>
      </c>
      <c r="G175" s="158">
        <f t="shared" si="28"/>
        <v>0</v>
      </c>
      <c r="H175" s="158">
        <f t="shared" si="28"/>
        <v>0</v>
      </c>
    </row>
    <row r="176" spans="1:8" hidden="1">
      <c r="A176" s="118"/>
      <c r="B176" s="751"/>
      <c r="C176" s="752"/>
      <c r="D176" s="119"/>
      <c r="E176" s="158"/>
      <c r="F176" s="158">
        <f t="shared" si="26"/>
        <v>0</v>
      </c>
      <c r="G176" s="158">
        <f t="shared" si="28"/>
        <v>0</v>
      </c>
      <c r="H176" s="158">
        <f t="shared" si="28"/>
        <v>0</v>
      </c>
    </row>
    <row r="177" spans="1:11" hidden="1">
      <c r="A177" s="118"/>
      <c r="B177" s="755"/>
      <c r="C177" s="756"/>
      <c r="D177" s="119"/>
      <c r="E177" s="158"/>
      <c r="F177" s="158">
        <f t="shared" si="26"/>
        <v>0</v>
      </c>
      <c r="G177" s="158">
        <f t="shared" si="28"/>
        <v>0</v>
      </c>
      <c r="H177" s="158">
        <f t="shared" si="28"/>
        <v>0</v>
      </c>
    </row>
    <row r="178" spans="1:11" hidden="1">
      <c r="A178" s="118"/>
      <c r="B178" s="751"/>
      <c r="C178" s="752"/>
      <c r="D178" s="119"/>
      <c r="E178" s="158"/>
      <c r="F178" s="158">
        <f t="shared" si="26"/>
        <v>0</v>
      </c>
      <c r="G178" s="158">
        <f t="shared" si="28"/>
        <v>0</v>
      </c>
      <c r="H178" s="158">
        <f t="shared" si="28"/>
        <v>0</v>
      </c>
    </row>
    <row r="179" spans="1:11" hidden="1">
      <c r="A179" s="118"/>
      <c r="B179" s="755"/>
      <c r="C179" s="756"/>
      <c r="D179" s="119"/>
      <c r="E179" s="158"/>
      <c r="F179" s="158">
        <f t="shared" si="26"/>
        <v>0</v>
      </c>
      <c r="G179" s="158">
        <f t="shared" si="28"/>
        <v>0</v>
      </c>
      <c r="H179" s="158">
        <f t="shared" si="28"/>
        <v>0</v>
      </c>
    </row>
    <row r="180" spans="1:11" hidden="1">
      <c r="A180" s="118"/>
      <c r="B180" s="751"/>
      <c r="C180" s="752"/>
      <c r="D180" s="119"/>
      <c r="E180" s="158"/>
      <c r="F180" s="158">
        <f t="shared" si="26"/>
        <v>0</v>
      </c>
      <c r="G180" s="158">
        <f t="shared" si="28"/>
        <v>0</v>
      </c>
      <c r="H180" s="158">
        <f t="shared" si="28"/>
        <v>0</v>
      </c>
    </row>
    <row r="181" spans="1:11" hidden="1">
      <c r="A181" s="118"/>
      <c r="B181" s="755"/>
      <c r="C181" s="756"/>
      <c r="D181" s="119"/>
      <c r="E181" s="158"/>
      <c r="F181" s="158">
        <f t="shared" si="26"/>
        <v>0</v>
      </c>
      <c r="G181" s="158">
        <f t="shared" si="28"/>
        <v>0</v>
      </c>
      <c r="H181" s="158">
        <f t="shared" si="28"/>
        <v>0</v>
      </c>
    </row>
    <row r="182" spans="1:11" hidden="1">
      <c r="A182" s="118"/>
      <c r="B182" s="751"/>
      <c r="C182" s="752"/>
      <c r="D182" s="119"/>
      <c r="E182" s="158"/>
      <c r="F182" s="158">
        <f t="shared" si="26"/>
        <v>0</v>
      </c>
      <c r="G182" s="158">
        <f t="shared" si="28"/>
        <v>0</v>
      </c>
      <c r="H182" s="158">
        <f t="shared" si="28"/>
        <v>0</v>
      </c>
    </row>
    <row r="183" spans="1:11" hidden="1">
      <c r="A183" s="118"/>
      <c r="B183" s="755"/>
      <c r="C183" s="756"/>
      <c r="D183" s="119"/>
      <c r="E183" s="158"/>
      <c r="F183" s="158">
        <f t="shared" si="26"/>
        <v>0</v>
      </c>
      <c r="G183" s="158">
        <f t="shared" si="28"/>
        <v>0</v>
      </c>
      <c r="H183" s="158">
        <f t="shared" si="28"/>
        <v>0</v>
      </c>
    </row>
    <row r="184" spans="1:11" hidden="1">
      <c r="A184" s="118"/>
      <c r="B184" s="751"/>
      <c r="C184" s="752"/>
      <c r="D184" s="119"/>
      <c r="E184" s="158"/>
      <c r="F184" s="158">
        <f t="shared" si="26"/>
        <v>0</v>
      </c>
      <c r="G184" s="158">
        <f t="shared" si="28"/>
        <v>0</v>
      </c>
      <c r="H184" s="158">
        <f t="shared" si="28"/>
        <v>0</v>
      </c>
    </row>
    <row r="185" spans="1:11" s="157" customFormat="1" hidden="1">
      <c r="A185" s="155"/>
      <c r="B185" s="742" t="s">
        <v>214</v>
      </c>
      <c r="C185" s="743"/>
      <c r="D185" s="156"/>
      <c r="E185" s="159"/>
      <c r="F185" s="159">
        <f>SUM(F153:F184)</f>
        <v>0</v>
      </c>
      <c r="G185" s="159">
        <f t="shared" ref="G185:H185" si="29">SUM(G153:G184)</f>
        <v>0</v>
      </c>
      <c r="H185" s="159">
        <f t="shared" si="29"/>
        <v>0</v>
      </c>
      <c r="I185" s="160"/>
      <c r="J185" s="160"/>
      <c r="K185" s="160"/>
    </row>
    <row r="186" spans="1:11" hidden="1"/>
    <row r="187" spans="1:11" s="66" customFormat="1" ht="14.25" hidden="1">
      <c r="A187" s="66" t="s">
        <v>260</v>
      </c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</row>
    <row r="188" spans="1:11" hidden="1"/>
    <row r="189" spans="1:11" ht="24.75" hidden="1">
      <c r="A189" s="120" t="s">
        <v>216</v>
      </c>
      <c r="B189" s="749" t="s">
        <v>235</v>
      </c>
      <c r="C189" s="750"/>
      <c r="D189" s="115" t="s">
        <v>258</v>
      </c>
      <c r="E189" s="115" t="s">
        <v>259</v>
      </c>
      <c r="F189" s="115" t="s">
        <v>454</v>
      </c>
      <c r="G189" s="115" t="s">
        <v>299</v>
      </c>
      <c r="H189" s="115" t="s">
        <v>300</v>
      </c>
    </row>
    <row r="190" spans="1:11" hidden="1">
      <c r="A190" s="117">
        <v>1</v>
      </c>
      <c r="B190" s="751">
        <v>2</v>
      </c>
      <c r="C190" s="752"/>
      <c r="D190" s="117">
        <v>3</v>
      </c>
      <c r="E190" s="117">
        <v>4</v>
      </c>
      <c r="F190" s="117">
        <v>5</v>
      </c>
      <c r="G190" s="117">
        <v>6</v>
      </c>
      <c r="H190" s="117">
        <v>7</v>
      </c>
    </row>
    <row r="191" spans="1:11" hidden="1">
      <c r="A191" s="118"/>
      <c r="B191" s="740"/>
      <c r="C191" s="741"/>
      <c r="D191" s="119"/>
      <c r="E191" s="158"/>
      <c r="F191" s="158">
        <f>E191*D191</f>
        <v>0</v>
      </c>
      <c r="G191" s="158">
        <f>F191</f>
        <v>0</v>
      </c>
      <c r="H191" s="158">
        <f>G191</f>
        <v>0</v>
      </c>
    </row>
    <row r="192" spans="1:11" hidden="1">
      <c r="A192" s="118"/>
      <c r="B192" s="740"/>
      <c r="C192" s="741"/>
      <c r="D192" s="119"/>
      <c r="E192" s="158"/>
      <c r="F192" s="158">
        <f t="shared" ref="F192:F212" si="30">E192*D192</f>
        <v>0</v>
      </c>
      <c r="G192" s="158">
        <f t="shared" ref="G192:H212" si="31">F192</f>
        <v>0</v>
      </c>
      <c r="H192" s="158">
        <f t="shared" si="31"/>
        <v>0</v>
      </c>
    </row>
    <row r="193" spans="1:8" hidden="1">
      <c r="A193" s="118"/>
      <c r="B193" s="740"/>
      <c r="C193" s="741"/>
      <c r="D193" s="119"/>
      <c r="E193" s="158"/>
      <c r="F193" s="158">
        <f t="shared" si="30"/>
        <v>0</v>
      </c>
      <c r="G193" s="158">
        <f t="shared" si="31"/>
        <v>0</v>
      </c>
      <c r="H193" s="158">
        <f t="shared" si="31"/>
        <v>0</v>
      </c>
    </row>
    <row r="194" spans="1:8" hidden="1">
      <c r="A194" s="118"/>
      <c r="B194" s="740"/>
      <c r="C194" s="741"/>
      <c r="D194" s="119"/>
      <c r="E194" s="158"/>
      <c r="F194" s="158">
        <f>E194*D194</f>
        <v>0</v>
      </c>
      <c r="G194" s="158">
        <f>F194</f>
        <v>0</v>
      </c>
      <c r="H194" s="158">
        <f t="shared" si="31"/>
        <v>0</v>
      </c>
    </row>
    <row r="195" spans="1:8" hidden="1">
      <c r="A195" s="118"/>
      <c r="B195" s="740"/>
      <c r="C195" s="741"/>
      <c r="D195" s="119"/>
      <c r="E195" s="158"/>
      <c r="F195" s="158">
        <f t="shared" si="30"/>
        <v>0</v>
      </c>
      <c r="G195" s="158">
        <f t="shared" si="31"/>
        <v>0</v>
      </c>
      <c r="H195" s="158">
        <f t="shared" si="31"/>
        <v>0</v>
      </c>
    </row>
    <row r="196" spans="1:8" hidden="1">
      <c r="A196" s="118"/>
      <c r="B196" s="740"/>
      <c r="C196" s="741"/>
      <c r="D196" s="119"/>
      <c r="E196" s="158"/>
      <c r="F196" s="158">
        <f t="shared" si="30"/>
        <v>0</v>
      </c>
      <c r="G196" s="158">
        <f t="shared" si="31"/>
        <v>0</v>
      </c>
      <c r="H196" s="158">
        <f t="shared" si="31"/>
        <v>0</v>
      </c>
    </row>
    <row r="197" spans="1:8" hidden="1">
      <c r="A197" s="118"/>
      <c r="B197" s="740"/>
      <c r="C197" s="741"/>
      <c r="D197" s="119"/>
      <c r="E197" s="158"/>
      <c r="F197" s="158">
        <f t="shared" si="30"/>
        <v>0</v>
      </c>
      <c r="G197" s="158">
        <f t="shared" si="31"/>
        <v>0</v>
      </c>
      <c r="H197" s="158">
        <f t="shared" si="31"/>
        <v>0</v>
      </c>
    </row>
    <row r="198" spans="1:8" hidden="1">
      <c r="A198" s="118"/>
      <c r="B198" s="740"/>
      <c r="C198" s="741"/>
      <c r="D198" s="119"/>
      <c r="E198" s="158"/>
      <c r="F198" s="158">
        <f t="shared" si="30"/>
        <v>0</v>
      </c>
      <c r="G198" s="158">
        <f t="shared" si="31"/>
        <v>0</v>
      </c>
      <c r="H198" s="158">
        <f t="shared" si="31"/>
        <v>0</v>
      </c>
    </row>
    <row r="199" spans="1:8" hidden="1">
      <c r="A199" s="118"/>
      <c r="B199" s="740"/>
      <c r="C199" s="741"/>
      <c r="D199" s="119"/>
      <c r="E199" s="158"/>
      <c r="F199" s="158">
        <f t="shared" si="30"/>
        <v>0</v>
      </c>
      <c r="G199" s="158">
        <f t="shared" si="31"/>
        <v>0</v>
      </c>
      <c r="H199" s="158">
        <f t="shared" si="31"/>
        <v>0</v>
      </c>
    </row>
    <row r="200" spans="1:8" hidden="1">
      <c r="A200" s="118"/>
      <c r="B200" s="781"/>
      <c r="C200" s="782"/>
      <c r="D200" s="119"/>
      <c r="E200" s="158"/>
      <c r="F200" s="158">
        <f t="shared" si="30"/>
        <v>0</v>
      </c>
      <c r="G200" s="158">
        <f t="shared" si="31"/>
        <v>0</v>
      </c>
      <c r="H200" s="158">
        <f t="shared" si="31"/>
        <v>0</v>
      </c>
    </row>
    <row r="201" spans="1:8" hidden="1">
      <c r="A201" s="118"/>
      <c r="B201" s="779"/>
      <c r="C201" s="780"/>
      <c r="D201" s="119"/>
      <c r="E201" s="158"/>
      <c r="F201" s="158">
        <f t="shared" si="30"/>
        <v>0</v>
      </c>
      <c r="G201" s="158">
        <f t="shared" si="31"/>
        <v>0</v>
      </c>
      <c r="H201" s="158">
        <f t="shared" si="31"/>
        <v>0</v>
      </c>
    </row>
    <row r="202" spans="1:8" hidden="1">
      <c r="A202" s="118"/>
      <c r="B202" s="779"/>
      <c r="C202" s="780"/>
      <c r="D202" s="119"/>
      <c r="E202" s="158"/>
      <c r="F202" s="158">
        <f t="shared" si="30"/>
        <v>0</v>
      </c>
      <c r="G202" s="158">
        <f t="shared" si="31"/>
        <v>0</v>
      </c>
      <c r="H202" s="158">
        <f t="shared" si="31"/>
        <v>0</v>
      </c>
    </row>
    <row r="203" spans="1:8" hidden="1">
      <c r="A203" s="118"/>
      <c r="B203" s="781"/>
      <c r="C203" s="782"/>
      <c r="D203" s="119"/>
      <c r="E203" s="158"/>
      <c r="F203" s="158">
        <f t="shared" si="30"/>
        <v>0</v>
      </c>
      <c r="G203" s="158">
        <f t="shared" si="31"/>
        <v>0</v>
      </c>
      <c r="H203" s="158">
        <f t="shared" si="31"/>
        <v>0</v>
      </c>
    </row>
    <row r="204" spans="1:8" hidden="1">
      <c r="A204" s="118"/>
      <c r="B204" s="779"/>
      <c r="C204" s="780"/>
      <c r="D204" s="119"/>
      <c r="E204" s="158"/>
      <c r="F204" s="158">
        <f t="shared" si="30"/>
        <v>0</v>
      </c>
      <c r="G204" s="158">
        <f t="shared" si="31"/>
        <v>0</v>
      </c>
      <c r="H204" s="158">
        <f t="shared" si="31"/>
        <v>0</v>
      </c>
    </row>
    <row r="205" spans="1:8" hidden="1">
      <c r="A205" s="118"/>
      <c r="B205" s="779"/>
      <c r="C205" s="780"/>
      <c r="D205" s="119"/>
      <c r="E205" s="158"/>
      <c r="F205" s="158">
        <f t="shared" si="30"/>
        <v>0</v>
      </c>
      <c r="G205" s="158">
        <f t="shared" si="31"/>
        <v>0</v>
      </c>
      <c r="H205" s="158">
        <f t="shared" si="31"/>
        <v>0</v>
      </c>
    </row>
    <row r="206" spans="1:8" hidden="1">
      <c r="A206" s="118"/>
      <c r="B206" s="779"/>
      <c r="C206" s="780"/>
      <c r="D206" s="119"/>
      <c r="E206" s="158"/>
      <c r="F206" s="158">
        <f t="shared" si="30"/>
        <v>0</v>
      </c>
      <c r="G206" s="158">
        <f t="shared" si="31"/>
        <v>0</v>
      </c>
      <c r="H206" s="158">
        <f t="shared" si="31"/>
        <v>0</v>
      </c>
    </row>
    <row r="207" spans="1:8" hidden="1">
      <c r="A207" s="118"/>
      <c r="B207" s="779"/>
      <c r="C207" s="780"/>
      <c r="D207" s="119"/>
      <c r="E207" s="158"/>
      <c r="F207" s="158">
        <f t="shared" si="30"/>
        <v>0</v>
      </c>
      <c r="G207" s="158">
        <f t="shared" si="31"/>
        <v>0</v>
      </c>
      <c r="H207" s="158">
        <f t="shared" si="31"/>
        <v>0</v>
      </c>
    </row>
    <row r="208" spans="1:8" hidden="1">
      <c r="A208" s="118"/>
      <c r="B208" s="779"/>
      <c r="C208" s="780"/>
      <c r="D208" s="119"/>
      <c r="E208" s="158"/>
      <c r="F208" s="158">
        <f t="shared" si="30"/>
        <v>0</v>
      </c>
      <c r="G208" s="158">
        <f t="shared" si="31"/>
        <v>0</v>
      </c>
      <c r="H208" s="158">
        <f t="shared" si="31"/>
        <v>0</v>
      </c>
    </row>
    <row r="209" spans="1:11" hidden="1">
      <c r="A209" s="118"/>
      <c r="B209" s="779"/>
      <c r="C209" s="780"/>
      <c r="D209" s="119"/>
      <c r="E209" s="158"/>
      <c r="F209" s="158">
        <f t="shared" si="30"/>
        <v>0</v>
      </c>
      <c r="G209" s="158">
        <f t="shared" si="31"/>
        <v>0</v>
      </c>
      <c r="H209" s="158">
        <f t="shared" si="31"/>
        <v>0</v>
      </c>
    </row>
    <row r="210" spans="1:11" hidden="1">
      <c r="A210" s="118"/>
      <c r="B210" s="779"/>
      <c r="C210" s="780"/>
      <c r="D210" s="119"/>
      <c r="E210" s="158"/>
      <c r="F210" s="158">
        <f t="shared" si="30"/>
        <v>0</v>
      </c>
      <c r="G210" s="158">
        <f t="shared" si="31"/>
        <v>0</v>
      </c>
      <c r="H210" s="158">
        <f t="shared" si="31"/>
        <v>0</v>
      </c>
    </row>
    <row r="211" spans="1:11" hidden="1">
      <c r="A211" s="118"/>
      <c r="B211" s="779"/>
      <c r="C211" s="780"/>
      <c r="D211" s="119"/>
      <c r="E211" s="158"/>
      <c r="F211" s="158">
        <f t="shared" si="30"/>
        <v>0</v>
      </c>
      <c r="G211" s="158">
        <f t="shared" si="31"/>
        <v>0</v>
      </c>
      <c r="H211" s="158">
        <f t="shared" si="31"/>
        <v>0</v>
      </c>
    </row>
    <row r="212" spans="1:11" hidden="1">
      <c r="A212" s="118"/>
      <c r="B212" s="779"/>
      <c r="C212" s="780"/>
      <c r="D212" s="119"/>
      <c r="E212" s="158"/>
      <c r="F212" s="158">
        <f t="shared" si="30"/>
        <v>0</v>
      </c>
      <c r="G212" s="158">
        <f t="shared" si="31"/>
        <v>0</v>
      </c>
      <c r="H212" s="158">
        <f t="shared" si="31"/>
        <v>0</v>
      </c>
    </row>
    <row r="213" spans="1:11" s="157" customFormat="1" hidden="1">
      <c r="A213" s="155"/>
      <c r="B213" s="742" t="s">
        <v>214</v>
      </c>
      <c r="C213" s="743"/>
      <c r="D213" s="156"/>
      <c r="E213" s="159"/>
      <c r="F213" s="159">
        <f>SUM(F191:F212)</f>
        <v>0</v>
      </c>
      <c r="G213" s="159">
        <f>SUM(G191:G212)</f>
        <v>0</v>
      </c>
      <c r="H213" s="159">
        <f>SUM(H191:H212)</f>
        <v>0</v>
      </c>
      <c r="I213" s="160"/>
      <c r="J213" s="160"/>
      <c r="K213" s="160"/>
    </row>
    <row r="214" spans="1:11" hidden="1"/>
    <row r="215" spans="1:11" s="66" customFormat="1" ht="14.25" hidden="1">
      <c r="A215" s="66" t="s">
        <v>261</v>
      </c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</row>
    <row r="216" spans="1:11" hidden="1"/>
    <row r="217" spans="1:11" ht="24.75" hidden="1">
      <c r="A217" s="120" t="s">
        <v>216</v>
      </c>
      <c r="B217" s="749" t="s">
        <v>235</v>
      </c>
      <c r="C217" s="750"/>
      <c r="D217" s="115" t="s">
        <v>254</v>
      </c>
      <c r="E217" s="115" t="s">
        <v>259</v>
      </c>
      <c r="F217" s="115" t="s">
        <v>454</v>
      </c>
      <c r="G217" s="115" t="s">
        <v>299</v>
      </c>
      <c r="H217" s="115" t="s">
        <v>300</v>
      </c>
    </row>
    <row r="218" spans="1:11" hidden="1">
      <c r="A218" s="117">
        <v>1</v>
      </c>
      <c r="B218" s="751">
        <v>2</v>
      </c>
      <c r="C218" s="752"/>
      <c r="D218" s="117">
        <v>3</v>
      </c>
      <c r="E218" s="117">
        <v>4</v>
      </c>
      <c r="F218" s="117">
        <v>5</v>
      </c>
      <c r="G218" s="117">
        <v>6</v>
      </c>
      <c r="H218" s="117">
        <v>7</v>
      </c>
    </row>
    <row r="219" spans="1:11" hidden="1">
      <c r="A219" s="118"/>
      <c r="B219" s="740"/>
      <c r="C219" s="741"/>
      <c r="D219" s="119"/>
      <c r="E219" s="119"/>
      <c r="F219" s="119"/>
      <c r="G219" s="119"/>
      <c r="H219" s="119"/>
    </row>
    <row r="220" spans="1:11" hidden="1">
      <c r="A220" s="337"/>
      <c r="B220" s="740"/>
      <c r="C220" s="741"/>
      <c r="D220" s="119"/>
      <c r="E220" s="119"/>
      <c r="F220" s="158">
        <f t="shared" ref="F220:F241" si="32">D220*E220</f>
        <v>0</v>
      </c>
      <c r="G220" s="158">
        <f>F220</f>
        <v>0</v>
      </c>
      <c r="H220" s="158">
        <f>G220</f>
        <v>0</v>
      </c>
    </row>
    <row r="221" spans="1:11" hidden="1">
      <c r="A221" s="337"/>
      <c r="B221" s="740"/>
      <c r="C221" s="741"/>
      <c r="D221" s="119"/>
      <c r="E221" s="119"/>
      <c r="F221" s="158">
        <f t="shared" si="32"/>
        <v>0</v>
      </c>
      <c r="G221" s="158">
        <f t="shared" ref="G221:H241" si="33">F221</f>
        <v>0</v>
      </c>
      <c r="H221" s="158">
        <f t="shared" si="33"/>
        <v>0</v>
      </c>
    </row>
    <row r="222" spans="1:11" hidden="1">
      <c r="A222" s="118"/>
      <c r="B222" s="740"/>
      <c r="C222" s="741"/>
      <c r="D222" s="119"/>
      <c r="E222" s="119"/>
      <c r="F222" s="158">
        <f t="shared" si="32"/>
        <v>0</v>
      </c>
      <c r="G222" s="158">
        <f t="shared" si="33"/>
        <v>0</v>
      </c>
      <c r="H222" s="158">
        <f t="shared" si="33"/>
        <v>0</v>
      </c>
    </row>
    <row r="223" spans="1:11" hidden="1">
      <c r="A223" s="337"/>
      <c r="B223" s="740"/>
      <c r="C223" s="741"/>
      <c r="D223" s="119"/>
      <c r="E223" s="119"/>
      <c r="F223" s="158">
        <f t="shared" si="32"/>
        <v>0</v>
      </c>
      <c r="G223" s="158">
        <f t="shared" si="33"/>
        <v>0</v>
      </c>
      <c r="H223" s="158">
        <f t="shared" si="33"/>
        <v>0</v>
      </c>
    </row>
    <row r="224" spans="1:11" hidden="1">
      <c r="A224" s="337"/>
      <c r="B224" s="740"/>
      <c r="C224" s="741"/>
      <c r="D224" s="119"/>
      <c r="E224" s="119"/>
      <c r="F224" s="158">
        <f t="shared" si="32"/>
        <v>0</v>
      </c>
      <c r="G224" s="158">
        <f t="shared" si="33"/>
        <v>0</v>
      </c>
      <c r="H224" s="158">
        <f t="shared" si="33"/>
        <v>0</v>
      </c>
    </row>
    <row r="225" spans="1:8" hidden="1">
      <c r="A225" s="118"/>
      <c r="B225" s="740"/>
      <c r="C225" s="741"/>
      <c r="D225" s="119"/>
      <c r="E225" s="119"/>
      <c r="F225" s="158">
        <f t="shared" si="32"/>
        <v>0</v>
      </c>
      <c r="G225" s="158">
        <f t="shared" si="33"/>
        <v>0</v>
      </c>
      <c r="H225" s="158">
        <f t="shared" si="33"/>
        <v>0</v>
      </c>
    </row>
    <row r="226" spans="1:8" hidden="1">
      <c r="A226" s="337"/>
      <c r="B226" s="740"/>
      <c r="C226" s="741"/>
      <c r="D226" s="119"/>
      <c r="E226" s="119"/>
      <c r="F226" s="158">
        <f t="shared" si="32"/>
        <v>0</v>
      </c>
      <c r="G226" s="158">
        <f t="shared" si="33"/>
        <v>0</v>
      </c>
      <c r="H226" s="158">
        <f t="shared" si="33"/>
        <v>0</v>
      </c>
    </row>
    <row r="227" spans="1:8" hidden="1">
      <c r="A227" s="337"/>
      <c r="B227" s="740"/>
      <c r="C227" s="741"/>
      <c r="D227" s="119"/>
      <c r="E227" s="119"/>
      <c r="F227" s="158">
        <f t="shared" si="32"/>
        <v>0</v>
      </c>
      <c r="G227" s="158">
        <f t="shared" si="33"/>
        <v>0</v>
      </c>
      <c r="H227" s="158">
        <f t="shared" si="33"/>
        <v>0</v>
      </c>
    </row>
    <row r="228" spans="1:8" hidden="1">
      <c r="A228" s="118"/>
      <c r="B228" s="740"/>
      <c r="C228" s="741"/>
      <c r="D228" s="119"/>
      <c r="E228" s="119"/>
      <c r="F228" s="158">
        <f t="shared" si="32"/>
        <v>0</v>
      </c>
      <c r="G228" s="158">
        <f t="shared" si="33"/>
        <v>0</v>
      </c>
      <c r="H228" s="158">
        <f t="shared" si="33"/>
        <v>0</v>
      </c>
    </row>
    <row r="229" spans="1:8" hidden="1">
      <c r="A229" s="337"/>
      <c r="B229" s="740"/>
      <c r="C229" s="741"/>
      <c r="D229" s="119"/>
      <c r="E229" s="119"/>
      <c r="F229" s="158">
        <f t="shared" si="32"/>
        <v>0</v>
      </c>
      <c r="G229" s="158">
        <f t="shared" si="33"/>
        <v>0</v>
      </c>
      <c r="H229" s="158">
        <f t="shared" si="33"/>
        <v>0</v>
      </c>
    </row>
    <row r="230" spans="1:8" hidden="1">
      <c r="A230" s="337"/>
      <c r="B230" s="740"/>
      <c r="C230" s="741"/>
      <c r="D230" s="119"/>
      <c r="E230" s="119"/>
      <c r="F230" s="158">
        <f t="shared" si="32"/>
        <v>0</v>
      </c>
      <c r="G230" s="158">
        <f t="shared" si="33"/>
        <v>0</v>
      </c>
      <c r="H230" s="158">
        <f t="shared" si="33"/>
        <v>0</v>
      </c>
    </row>
    <row r="231" spans="1:8" hidden="1">
      <c r="A231" s="118"/>
      <c r="B231" s="740"/>
      <c r="C231" s="741"/>
      <c r="D231" s="119"/>
      <c r="E231" s="119"/>
      <c r="F231" s="158">
        <f t="shared" si="32"/>
        <v>0</v>
      </c>
      <c r="G231" s="158">
        <f t="shared" si="33"/>
        <v>0</v>
      </c>
      <c r="H231" s="158">
        <f t="shared" si="33"/>
        <v>0</v>
      </c>
    </row>
    <row r="232" spans="1:8" hidden="1">
      <c r="A232" s="337"/>
      <c r="B232" s="740"/>
      <c r="C232" s="741"/>
      <c r="D232" s="119"/>
      <c r="E232" s="119"/>
      <c r="F232" s="158">
        <f t="shared" si="32"/>
        <v>0</v>
      </c>
      <c r="G232" s="158">
        <f t="shared" si="33"/>
        <v>0</v>
      </c>
      <c r="H232" s="158">
        <f t="shared" si="33"/>
        <v>0</v>
      </c>
    </row>
    <row r="233" spans="1:8" hidden="1">
      <c r="A233" s="337"/>
      <c r="B233" s="740"/>
      <c r="C233" s="741"/>
      <c r="D233" s="119"/>
      <c r="E233" s="119"/>
      <c r="F233" s="158">
        <f t="shared" si="32"/>
        <v>0</v>
      </c>
      <c r="G233" s="158">
        <f t="shared" si="33"/>
        <v>0</v>
      </c>
      <c r="H233" s="158">
        <f t="shared" si="33"/>
        <v>0</v>
      </c>
    </row>
    <row r="234" spans="1:8" hidden="1">
      <c r="A234" s="118"/>
      <c r="B234" s="740"/>
      <c r="C234" s="741"/>
      <c r="D234" s="119"/>
      <c r="E234" s="119"/>
      <c r="F234" s="158">
        <f t="shared" si="32"/>
        <v>0</v>
      </c>
      <c r="G234" s="158">
        <f t="shared" si="33"/>
        <v>0</v>
      </c>
      <c r="H234" s="158">
        <f t="shared" si="33"/>
        <v>0</v>
      </c>
    </row>
    <row r="235" spans="1:8" hidden="1">
      <c r="A235" s="337"/>
      <c r="B235" s="740"/>
      <c r="C235" s="741"/>
      <c r="D235" s="119"/>
      <c r="E235" s="119"/>
      <c r="F235" s="158">
        <f t="shared" si="32"/>
        <v>0</v>
      </c>
      <c r="G235" s="158">
        <f t="shared" si="33"/>
        <v>0</v>
      </c>
      <c r="H235" s="158">
        <f t="shared" si="33"/>
        <v>0</v>
      </c>
    </row>
    <row r="236" spans="1:8" hidden="1">
      <c r="A236" s="337"/>
      <c r="B236" s="740"/>
      <c r="C236" s="741"/>
      <c r="D236" s="119"/>
      <c r="E236" s="119"/>
      <c r="F236" s="158">
        <f t="shared" si="32"/>
        <v>0</v>
      </c>
      <c r="G236" s="158">
        <f t="shared" si="33"/>
        <v>0</v>
      </c>
      <c r="H236" s="158">
        <f t="shared" si="33"/>
        <v>0</v>
      </c>
    </row>
    <row r="237" spans="1:8" hidden="1">
      <c r="A237" s="118"/>
      <c r="B237" s="740"/>
      <c r="C237" s="741"/>
      <c r="D237" s="119"/>
      <c r="E237" s="119"/>
      <c r="F237" s="158">
        <f t="shared" si="32"/>
        <v>0</v>
      </c>
      <c r="G237" s="158">
        <f t="shared" si="33"/>
        <v>0</v>
      </c>
      <c r="H237" s="158">
        <f t="shared" si="33"/>
        <v>0</v>
      </c>
    </row>
    <row r="238" spans="1:8" hidden="1">
      <c r="A238" s="337"/>
      <c r="B238" s="740"/>
      <c r="C238" s="741"/>
      <c r="D238" s="119"/>
      <c r="E238" s="119"/>
      <c r="F238" s="158">
        <f t="shared" si="32"/>
        <v>0</v>
      </c>
      <c r="G238" s="158">
        <f t="shared" si="33"/>
        <v>0</v>
      </c>
      <c r="H238" s="158">
        <f t="shared" si="33"/>
        <v>0</v>
      </c>
    </row>
    <row r="239" spans="1:8" hidden="1">
      <c r="A239" s="337"/>
      <c r="B239" s="740"/>
      <c r="C239" s="741"/>
      <c r="D239" s="119"/>
      <c r="E239" s="119"/>
      <c r="F239" s="158">
        <f t="shared" si="32"/>
        <v>0</v>
      </c>
      <c r="G239" s="158">
        <f t="shared" si="33"/>
        <v>0</v>
      </c>
      <c r="H239" s="158">
        <f t="shared" si="33"/>
        <v>0</v>
      </c>
    </row>
    <row r="240" spans="1:8" hidden="1">
      <c r="A240" s="118"/>
      <c r="B240" s="740"/>
      <c r="C240" s="741"/>
      <c r="D240" s="119"/>
      <c r="E240" s="119"/>
      <c r="F240" s="158">
        <f t="shared" si="32"/>
        <v>0</v>
      </c>
      <c r="G240" s="158">
        <f t="shared" si="33"/>
        <v>0</v>
      </c>
      <c r="H240" s="158">
        <f t="shared" si="33"/>
        <v>0</v>
      </c>
    </row>
    <row r="241" spans="1:21" hidden="1">
      <c r="A241" s="337"/>
      <c r="B241" s="740"/>
      <c r="C241" s="741"/>
      <c r="D241" s="119"/>
      <c r="E241" s="119"/>
      <c r="F241" s="158">
        <f t="shared" si="32"/>
        <v>0</v>
      </c>
      <c r="G241" s="158">
        <f t="shared" si="33"/>
        <v>0</v>
      </c>
      <c r="H241" s="158">
        <f t="shared" si="33"/>
        <v>0</v>
      </c>
    </row>
    <row r="242" spans="1:21" s="157" customFormat="1" hidden="1">
      <c r="A242" s="155"/>
      <c r="B242" s="742" t="s">
        <v>214</v>
      </c>
      <c r="C242" s="743"/>
      <c r="D242" s="156"/>
      <c r="E242" s="156"/>
      <c r="F242" s="159">
        <f>SUM(F219:F241)</f>
        <v>0</v>
      </c>
      <c r="G242" s="159">
        <f t="shared" ref="G242:H242" si="34">SUM(G219:G241)</f>
        <v>0</v>
      </c>
      <c r="H242" s="159">
        <f t="shared" si="34"/>
        <v>0</v>
      </c>
      <c r="I242" s="160"/>
      <c r="J242" s="160"/>
      <c r="K242" s="160"/>
    </row>
    <row r="243" spans="1:21" ht="15.75" hidden="1" thickBot="1"/>
    <row r="244" spans="1:21" ht="15.75" thickBot="1">
      <c r="A244" s="123"/>
      <c r="B244" s="744" t="s">
        <v>262</v>
      </c>
      <c r="C244" s="745"/>
      <c r="D244" s="745"/>
      <c r="E244" s="746"/>
      <c r="F244" s="162">
        <f>F242+F213+F185+F147+G135+F111+G100+F87+F76+F64+F39+I27+F52</f>
        <v>1863067</v>
      </c>
      <c r="G244" s="162">
        <f t="shared" ref="G244:H244" si="35">G242+G213+G185+G147+H135+G111+H100+G87+G76+G64+G39+J27+G52</f>
        <v>1951708</v>
      </c>
      <c r="H244" s="162">
        <f t="shared" si="35"/>
        <v>1951708</v>
      </c>
    </row>
    <row r="246" spans="1:21" s="335" customFormat="1" ht="20.25" customHeight="1">
      <c r="A246" s="747" t="s">
        <v>178</v>
      </c>
      <c r="B246" s="747"/>
      <c r="C246" s="747"/>
      <c r="D246" s="327" t="str">
        <f>[1]закупки!AQ30</f>
        <v>Заведующий</v>
      </c>
      <c r="E246" s="124"/>
      <c r="F246" s="327"/>
      <c r="G246" s="124"/>
      <c r="H246" s="327" t="str">
        <f>[1]закупки!BY30</f>
        <v>Бикинева Ф.Н.</v>
      </c>
      <c r="I246" s="327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5"/>
    </row>
    <row r="247" spans="1:21" s="335" customFormat="1" ht="20.25" customHeight="1">
      <c r="A247" s="747" t="s">
        <v>179</v>
      </c>
      <c r="B247" s="747"/>
      <c r="C247" s="747"/>
      <c r="D247" s="126" t="s">
        <v>263</v>
      </c>
      <c r="E247" s="127"/>
      <c r="F247" s="126" t="s">
        <v>264</v>
      </c>
      <c r="G247" s="127"/>
      <c r="H247" s="334" t="s">
        <v>265</v>
      </c>
      <c r="I247" s="334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5"/>
    </row>
    <row r="248" spans="1:21" s="335" customFormat="1">
      <c r="A248" s="333"/>
    </row>
    <row r="249" spans="1:21" s="335" customFormat="1" ht="30" customHeight="1">
      <c r="A249" s="736" t="s">
        <v>181</v>
      </c>
      <c r="B249" s="736"/>
      <c r="C249" s="327" t="str">
        <f>[1]закупки!AM33</f>
        <v>главный бухгалтер</v>
      </c>
      <c r="D249" s="124"/>
      <c r="E249" s="327" t="str">
        <f>[1]закупки!BG33</f>
        <v>Синякина О.Д.</v>
      </c>
      <c r="F249" s="124"/>
      <c r="G249" s="338" t="str">
        <f>[1]закупки!CA33</f>
        <v>67-00-27</v>
      </c>
      <c r="H249" s="327"/>
    </row>
    <row r="250" spans="1:21" s="335" customFormat="1">
      <c r="C250" s="126" t="s">
        <v>266</v>
      </c>
      <c r="D250" s="127"/>
      <c r="E250" s="334" t="s">
        <v>182</v>
      </c>
      <c r="F250" s="127"/>
      <c r="G250" s="737" t="s">
        <v>183</v>
      </c>
      <c r="H250" s="737"/>
    </row>
    <row r="251" spans="1:21" s="335" customFormat="1"/>
    <row r="252" spans="1:21" s="335" customFormat="1"/>
    <row r="253" spans="1:21" s="335" customFormat="1">
      <c r="A253" s="736" t="str">
        <f>'12101Z1053'!A256:E256</f>
        <v>"29" июня 2021</v>
      </c>
      <c r="B253" s="736"/>
      <c r="C253" s="736"/>
      <c r="D253" s="736"/>
      <c r="E253" s="736"/>
    </row>
  </sheetData>
  <mergeCells count="191">
    <mergeCell ref="A1:K1"/>
    <mergeCell ref="A3:K3"/>
    <mergeCell ref="A5:B5"/>
    <mergeCell ref="A7:C7"/>
    <mergeCell ref="B45:D45"/>
    <mergeCell ref="B46:D46"/>
    <mergeCell ref="B47:D47"/>
    <mergeCell ref="B48:D48"/>
    <mergeCell ref="B49:D49"/>
    <mergeCell ref="B50:D50"/>
    <mergeCell ref="J12:J14"/>
    <mergeCell ref="K12:K14"/>
    <mergeCell ref="D13:D14"/>
    <mergeCell ref="A41:H41"/>
    <mergeCell ref="B43:D43"/>
    <mergeCell ref="B44:D44"/>
    <mergeCell ref="A12:A14"/>
    <mergeCell ref="B12:B14"/>
    <mergeCell ref="C12:C14"/>
    <mergeCell ref="D12:G12"/>
    <mergeCell ref="H12:H14"/>
    <mergeCell ref="I12:I14"/>
    <mergeCell ref="B60:C60"/>
    <mergeCell ref="B61:C61"/>
    <mergeCell ref="B62:C62"/>
    <mergeCell ref="B63:C63"/>
    <mergeCell ref="B64:C64"/>
    <mergeCell ref="B68:C68"/>
    <mergeCell ref="B51:D51"/>
    <mergeCell ref="B52:D52"/>
    <mergeCell ref="B56:C56"/>
    <mergeCell ref="B57:C57"/>
    <mergeCell ref="B58:C58"/>
    <mergeCell ref="B59:C59"/>
    <mergeCell ref="B75:C75"/>
    <mergeCell ref="B76:C76"/>
    <mergeCell ref="A78:H78"/>
    <mergeCell ref="B79:C79"/>
    <mergeCell ref="B80:C80"/>
    <mergeCell ref="B81:C81"/>
    <mergeCell ref="B69:C69"/>
    <mergeCell ref="B70:C70"/>
    <mergeCell ref="B71:C71"/>
    <mergeCell ref="B72:C72"/>
    <mergeCell ref="B73:C73"/>
    <mergeCell ref="B74:C74"/>
    <mergeCell ref="B92:C92"/>
    <mergeCell ref="B93:C93"/>
    <mergeCell ref="B94:C94"/>
    <mergeCell ref="B95:C95"/>
    <mergeCell ref="B98:C98"/>
    <mergeCell ref="B99:C99"/>
    <mergeCell ref="B82:C82"/>
    <mergeCell ref="B83:C83"/>
    <mergeCell ref="B84:C84"/>
    <mergeCell ref="B85:C85"/>
    <mergeCell ref="B86:C86"/>
    <mergeCell ref="B87:C87"/>
    <mergeCell ref="B108:C108"/>
    <mergeCell ref="B109:C109"/>
    <mergeCell ref="B110:C110"/>
    <mergeCell ref="B111:C111"/>
    <mergeCell ref="B114:C114"/>
    <mergeCell ref="B115:C115"/>
    <mergeCell ref="B100:C100"/>
    <mergeCell ref="B103:C103"/>
    <mergeCell ref="B104:C104"/>
    <mergeCell ref="B105:C105"/>
    <mergeCell ref="B106:C106"/>
    <mergeCell ref="B107:C107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34:C134"/>
    <mergeCell ref="B135:C135"/>
    <mergeCell ref="B139:C139"/>
    <mergeCell ref="B140:C140"/>
    <mergeCell ref="B141:C141"/>
    <mergeCell ref="B142:C142"/>
    <mergeCell ref="B128:C128"/>
    <mergeCell ref="B129:C129"/>
    <mergeCell ref="B130:C130"/>
    <mergeCell ref="B131:C131"/>
    <mergeCell ref="B132:C132"/>
    <mergeCell ref="B133:C133"/>
    <mergeCell ref="B152:C152"/>
    <mergeCell ref="B153:C153"/>
    <mergeCell ref="B154:C154"/>
    <mergeCell ref="B155:C155"/>
    <mergeCell ref="B156:C156"/>
    <mergeCell ref="B157:C157"/>
    <mergeCell ref="B143:C143"/>
    <mergeCell ref="B144:C144"/>
    <mergeCell ref="B145:C145"/>
    <mergeCell ref="B146:C146"/>
    <mergeCell ref="B147:C147"/>
    <mergeCell ref="B151:C151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91:C191"/>
    <mergeCell ref="B192:C192"/>
    <mergeCell ref="B193:C193"/>
    <mergeCell ref="B194:C194"/>
    <mergeCell ref="B195:C195"/>
    <mergeCell ref="B196:C196"/>
    <mergeCell ref="B182:C182"/>
    <mergeCell ref="B183:C183"/>
    <mergeCell ref="B184:C184"/>
    <mergeCell ref="B185:C185"/>
    <mergeCell ref="B189:C189"/>
    <mergeCell ref="B190:C190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C199"/>
    <mergeCell ref="B200:C200"/>
    <mergeCell ref="B201:C201"/>
    <mergeCell ref="B202:C202"/>
    <mergeCell ref="B218:C218"/>
    <mergeCell ref="B219:C219"/>
    <mergeCell ref="B220:C220"/>
    <mergeCell ref="B221:C221"/>
    <mergeCell ref="B222:C222"/>
    <mergeCell ref="B223:C223"/>
    <mergeCell ref="B209:C209"/>
    <mergeCell ref="B210:C210"/>
    <mergeCell ref="B211:C211"/>
    <mergeCell ref="B212:C212"/>
    <mergeCell ref="B213:C213"/>
    <mergeCell ref="B217:C217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A253:E253"/>
    <mergeCell ref="B242:C242"/>
    <mergeCell ref="B244:E244"/>
    <mergeCell ref="A246:C246"/>
    <mergeCell ref="A247:C247"/>
    <mergeCell ref="A249:B249"/>
    <mergeCell ref="G250:H250"/>
    <mergeCell ref="B236:C236"/>
    <mergeCell ref="B237:C237"/>
    <mergeCell ref="B238:C238"/>
    <mergeCell ref="B239:C239"/>
    <mergeCell ref="B240:C240"/>
    <mergeCell ref="B241:C241"/>
  </mergeCells>
  <pageMargins left="0.7" right="0.7" top="0.75" bottom="0.75" header="0.3" footer="0.3"/>
  <pageSetup paperSize="9"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257"/>
  <sheetViews>
    <sheetView view="pageBreakPreview" zoomScaleNormal="100" zoomScaleSheetLayoutView="100" workbookViewId="0">
      <selection activeCell="B255" sqref="B255"/>
    </sheetView>
  </sheetViews>
  <sheetFormatPr defaultColWidth="9.140625" defaultRowHeight="15"/>
  <cols>
    <col min="1" max="1" width="6.7109375" style="18" customWidth="1"/>
    <col min="2" max="2" width="17.7109375" style="111" customWidth="1"/>
    <col min="3" max="3" width="16.7109375" style="111" customWidth="1"/>
    <col min="4" max="5" width="14" style="111" customWidth="1"/>
    <col min="6" max="6" width="16.140625" style="111" customWidth="1"/>
    <col min="7" max="7" width="14.7109375" style="111" customWidth="1"/>
    <col min="8" max="8" width="16.140625" style="111" customWidth="1"/>
    <col min="9" max="9" width="15.42578125" style="111" customWidth="1"/>
    <col min="10" max="11" width="14" style="111" customWidth="1"/>
    <col min="12" max="12" width="17.7109375" style="18" customWidth="1"/>
    <col min="13" max="16384" width="9.140625" style="18"/>
  </cols>
  <sheetData>
    <row r="1" spans="1:11" ht="30" customHeight="1">
      <c r="A1" s="769" t="s">
        <v>568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</row>
    <row r="3" spans="1:11" hidden="1"/>
    <row r="4" spans="1:11">
      <c r="A4" s="502" t="s">
        <v>449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</row>
    <row r="6" spans="1:11">
      <c r="A6" s="502" t="s">
        <v>202</v>
      </c>
      <c r="B6" s="502"/>
      <c r="C6" s="282">
        <v>1211121130</v>
      </c>
    </row>
    <row r="8" spans="1:11">
      <c r="A8" s="502" t="s">
        <v>203</v>
      </c>
      <c r="B8" s="502"/>
      <c r="C8" s="502"/>
      <c r="D8" s="283" t="s">
        <v>296</v>
      </c>
    </row>
    <row r="9" spans="1:11">
      <c r="A9" s="328"/>
      <c r="B9" s="328"/>
      <c r="C9" s="328"/>
    </row>
    <row r="10" spans="1:11" hidden="1">
      <c r="A10" s="112" t="s">
        <v>204</v>
      </c>
      <c r="B10" s="113"/>
      <c r="C10" s="113"/>
      <c r="D10" s="113"/>
    </row>
    <row r="11" spans="1:11" hidden="1">
      <c r="A11" s="112" t="s">
        <v>205</v>
      </c>
      <c r="B11" s="113"/>
      <c r="C11" s="113"/>
      <c r="D11" s="113"/>
    </row>
    <row r="12" spans="1:11" hidden="1"/>
    <row r="13" spans="1:11" s="114" customFormat="1" ht="12" hidden="1">
      <c r="A13" s="763"/>
      <c r="B13" s="762" t="s">
        <v>206</v>
      </c>
      <c r="C13" s="762" t="s">
        <v>207</v>
      </c>
      <c r="D13" s="762" t="s">
        <v>208</v>
      </c>
      <c r="E13" s="762"/>
      <c r="F13" s="762"/>
      <c r="G13" s="762"/>
      <c r="H13" s="762" t="s">
        <v>209</v>
      </c>
      <c r="I13" s="762" t="s">
        <v>450</v>
      </c>
      <c r="J13" s="762" t="s">
        <v>304</v>
      </c>
      <c r="K13" s="762" t="s">
        <v>305</v>
      </c>
    </row>
    <row r="14" spans="1:11" s="114" customFormat="1" ht="12" hidden="1">
      <c r="A14" s="763"/>
      <c r="B14" s="762"/>
      <c r="C14" s="762"/>
      <c r="D14" s="763" t="s">
        <v>210</v>
      </c>
      <c r="E14" s="330" t="s">
        <v>29</v>
      </c>
      <c r="F14" s="330"/>
      <c r="G14" s="330"/>
      <c r="H14" s="762"/>
      <c r="I14" s="762"/>
      <c r="J14" s="762"/>
      <c r="K14" s="762"/>
    </row>
    <row r="15" spans="1:11" s="116" customFormat="1" ht="36" hidden="1">
      <c r="A15" s="763"/>
      <c r="B15" s="762"/>
      <c r="C15" s="762"/>
      <c r="D15" s="763"/>
      <c r="E15" s="115" t="s">
        <v>211</v>
      </c>
      <c r="F15" s="115" t="s">
        <v>212</v>
      </c>
      <c r="G15" s="115" t="s">
        <v>213</v>
      </c>
      <c r="H15" s="762"/>
      <c r="I15" s="762"/>
      <c r="J15" s="762"/>
      <c r="K15" s="762"/>
    </row>
    <row r="16" spans="1:11" s="329" customFormat="1" hidden="1">
      <c r="A16" s="117">
        <v>1</v>
      </c>
      <c r="B16" s="117">
        <v>2</v>
      </c>
      <c r="C16" s="117">
        <v>3</v>
      </c>
      <c r="D16" s="117">
        <v>4</v>
      </c>
      <c r="E16" s="117">
        <v>5</v>
      </c>
      <c r="F16" s="117">
        <v>6</v>
      </c>
      <c r="G16" s="117">
        <v>7</v>
      </c>
      <c r="H16" s="117">
        <v>8</v>
      </c>
      <c r="I16" s="117">
        <v>9</v>
      </c>
      <c r="J16" s="117">
        <v>10</v>
      </c>
      <c r="K16" s="117">
        <v>11</v>
      </c>
    </row>
    <row r="17" spans="1:12" s="329" customFormat="1" hidden="1">
      <c r="A17" s="117"/>
      <c r="B17" s="117" t="s">
        <v>451</v>
      </c>
      <c r="C17" s="117"/>
      <c r="D17" s="117"/>
      <c r="E17" s="117"/>
      <c r="F17" s="117"/>
      <c r="G17" s="117"/>
      <c r="H17" s="117"/>
      <c r="I17" s="117"/>
      <c r="J17" s="117"/>
      <c r="K17" s="117"/>
    </row>
    <row r="18" spans="1:12" ht="24.75" hidden="1">
      <c r="A18" s="118">
        <v>1</v>
      </c>
      <c r="B18" s="115" t="s">
        <v>301</v>
      </c>
      <c r="C18" s="119"/>
      <c r="D18" s="158">
        <f>E18+F18+G18</f>
        <v>0</v>
      </c>
      <c r="E18" s="158"/>
      <c r="F18" s="158"/>
      <c r="G18" s="158"/>
      <c r="H18" s="158"/>
      <c r="I18" s="158">
        <f t="shared" ref="I18:I20" si="0">ROUND((C18*D18+H18)*12,0)</f>
        <v>0</v>
      </c>
      <c r="J18" s="158"/>
      <c r="K18" s="158"/>
      <c r="L18" s="336">
        <f>C18*D18+H18</f>
        <v>0</v>
      </c>
    </row>
    <row r="19" spans="1:12" hidden="1">
      <c r="A19" s="118">
        <v>2</v>
      </c>
      <c r="B19" s="115" t="s">
        <v>302</v>
      </c>
      <c r="C19" s="119"/>
      <c r="D19" s="158">
        <f t="shared" ref="D19:D27" si="1">E19+F19+G19</f>
        <v>0</v>
      </c>
      <c r="E19" s="158"/>
      <c r="F19" s="158"/>
      <c r="G19" s="158"/>
      <c r="H19" s="158"/>
      <c r="I19" s="158">
        <f t="shared" si="0"/>
        <v>0</v>
      </c>
      <c r="J19" s="158"/>
      <c r="K19" s="158"/>
      <c r="L19" s="336">
        <f t="shared" ref="L19" si="2">C19*D19+H19</f>
        <v>0</v>
      </c>
    </row>
    <row r="20" spans="1:12" hidden="1">
      <c r="A20" s="118">
        <v>3</v>
      </c>
      <c r="B20" s="115" t="s">
        <v>303</v>
      </c>
      <c r="C20" s="119"/>
      <c r="D20" s="158">
        <f t="shared" si="1"/>
        <v>0</v>
      </c>
      <c r="E20" s="158"/>
      <c r="F20" s="158"/>
      <c r="G20" s="158"/>
      <c r="H20" s="158"/>
      <c r="I20" s="158">
        <f t="shared" si="0"/>
        <v>0</v>
      </c>
      <c r="J20" s="158"/>
      <c r="K20" s="158"/>
      <c r="L20" s="336">
        <f>C20*D20+H20</f>
        <v>0</v>
      </c>
    </row>
    <row r="21" spans="1:12" s="329" customFormat="1" hidden="1">
      <c r="A21" s="117"/>
      <c r="B21" s="117" t="s">
        <v>451</v>
      </c>
      <c r="C21" s="117"/>
      <c r="D21" s="117"/>
      <c r="E21" s="117"/>
      <c r="F21" s="117"/>
      <c r="G21" s="117"/>
      <c r="H21" s="117"/>
      <c r="I21" s="117"/>
      <c r="J21" s="117"/>
      <c r="K21" s="117"/>
    </row>
    <row r="22" spans="1:12" ht="24.75" hidden="1">
      <c r="A22" s="118">
        <v>1</v>
      </c>
      <c r="B22" s="115" t="s">
        <v>301</v>
      </c>
      <c r="C22" s="119"/>
      <c r="D22" s="158">
        <f>E22+F22+G22</f>
        <v>0</v>
      </c>
      <c r="E22" s="158"/>
      <c r="F22" s="158"/>
      <c r="G22" s="158"/>
      <c r="H22" s="158"/>
      <c r="I22" s="158">
        <f t="shared" ref="I22:I25" si="3">ROUND((C22*D22+H22)*12,0)</f>
        <v>0</v>
      </c>
      <c r="J22" s="158"/>
      <c r="K22" s="158"/>
      <c r="L22" s="336">
        <f>C22*D22+H22</f>
        <v>0</v>
      </c>
    </row>
    <row r="23" spans="1:12" hidden="1">
      <c r="A23" s="118">
        <v>2</v>
      </c>
      <c r="B23" s="115" t="s">
        <v>302</v>
      </c>
      <c r="C23" s="119"/>
      <c r="D23" s="158">
        <f t="shared" ref="D23:D24" si="4">E23+F23+G23</f>
        <v>0</v>
      </c>
      <c r="E23" s="158"/>
      <c r="F23" s="158"/>
      <c r="G23" s="158"/>
      <c r="H23" s="158"/>
      <c r="I23" s="158">
        <f t="shared" si="3"/>
        <v>0</v>
      </c>
      <c r="J23" s="158"/>
      <c r="K23" s="158"/>
      <c r="L23" s="336">
        <f t="shared" ref="L23" si="5">C23*D23+H23</f>
        <v>0</v>
      </c>
    </row>
    <row r="24" spans="1:12" hidden="1">
      <c r="A24" s="118">
        <v>3</v>
      </c>
      <c r="B24" s="115" t="s">
        <v>303</v>
      </c>
      <c r="C24" s="119"/>
      <c r="D24" s="158">
        <f t="shared" si="4"/>
        <v>0</v>
      </c>
      <c r="E24" s="158"/>
      <c r="F24" s="158"/>
      <c r="G24" s="158"/>
      <c r="H24" s="158"/>
      <c r="I24" s="158">
        <f t="shared" si="3"/>
        <v>0</v>
      </c>
      <c r="J24" s="158"/>
      <c r="K24" s="158"/>
      <c r="L24" s="336">
        <f>C24*D24+H24</f>
        <v>0</v>
      </c>
    </row>
    <row r="25" spans="1:12" hidden="1">
      <c r="A25" s="118"/>
      <c r="B25" s="154"/>
      <c r="C25" s="119"/>
      <c r="D25" s="158">
        <f t="shared" si="1"/>
        <v>0</v>
      </c>
      <c r="E25" s="158"/>
      <c r="F25" s="158"/>
      <c r="G25" s="158"/>
      <c r="H25" s="158"/>
      <c r="I25" s="158">
        <f t="shared" si="3"/>
        <v>0</v>
      </c>
      <c r="J25" s="158"/>
      <c r="K25" s="158"/>
    </row>
    <row r="26" spans="1:12" hidden="1">
      <c r="A26" s="118"/>
      <c r="B26" s="154"/>
      <c r="C26" s="119"/>
      <c r="D26" s="158">
        <f t="shared" si="1"/>
        <v>0</v>
      </c>
      <c r="E26" s="158"/>
      <c r="F26" s="158"/>
      <c r="G26" s="158"/>
      <c r="H26" s="158"/>
      <c r="I26" s="158">
        <f t="shared" ref="I26" si="6">C26*D26+H26</f>
        <v>0</v>
      </c>
      <c r="J26" s="158"/>
      <c r="K26" s="158"/>
    </row>
    <row r="27" spans="1:12" hidden="1">
      <c r="A27" s="118"/>
      <c r="B27" s="154"/>
      <c r="C27" s="119"/>
      <c r="D27" s="158">
        <f t="shared" si="1"/>
        <v>0</v>
      </c>
      <c r="E27" s="158"/>
      <c r="F27" s="158"/>
      <c r="G27" s="158"/>
      <c r="H27" s="158"/>
      <c r="I27" s="158"/>
      <c r="J27" s="158"/>
      <c r="K27" s="158"/>
    </row>
    <row r="28" spans="1:12" s="157" customFormat="1" hidden="1">
      <c r="A28" s="155" t="s">
        <v>214</v>
      </c>
      <c r="B28" s="156"/>
      <c r="C28" s="156"/>
      <c r="D28" s="159">
        <f>SUM(D18:D27)</f>
        <v>0</v>
      </c>
      <c r="E28" s="159">
        <f t="shared" ref="E28:H28" si="7">SUM(E18:E27)</f>
        <v>0</v>
      </c>
      <c r="F28" s="159">
        <f t="shared" si="7"/>
        <v>0</v>
      </c>
      <c r="G28" s="159">
        <f t="shared" si="7"/>
        <v>0</v>
      </c>
      <c r="H28" s="159">
        <f t="shared" si="7"/>
        <v>0</v>
      </c>
      <c r="I28" s="159">
        <f>SUM(I18:I27)</f>
        <v>0</v>
      </c>
      <c r="J28" s="159">
        <f t="shared" ref="J28:K28" si="8">SUM(J18:J27)</f>
        <v>0</v>
      </c>
      <c r="K28" s="159">
        <f t="shared" si="8"/>
        <v>0</v>
      </c>
      <c r="L28" s="159">
        <f>SUM(L18:L27)</f>
        <v>0</v>
      </c>
    </row>
    <row r="29" spans="1:12" hidden="1"/>
    <row r="30" spans="1:12" s="66" customFormat="1" ht="14.25" hidden="1">
      <c r="A30" s="66" t="s">
        <v>215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</row>
    <row r="31" spans="1:12" hidden="1"/>
    <row r="32" spans="1:12" s="114" customFormat="1" ht="48" hidden="1">
      <c r="A32" s="120" t="s">
        <v>216</v>
      </c>
      <c r="B32" s="115" t="s">
        <v>217</v>
      </c>
      <c r="C32" s="115" t="s">
        <v>218</v>
      </c>
      <c r="D32" s="115" t="s">
        <v>219</v>
      </c>
      <c r="E32" s="115" t="s">
        <v>220</v>
      </c>
      <c r="F32" s="115" t="s">
        <v>221</v>
      </c>
      <c r="G32" s="115" t="s">
        <v>221</v>
      </c>
      <c r="H32" s="115" t="s">
        <v>221</v>
      </c>
      <c r="I32" s="121"/>
      <c r="J32" s="121"/>
      <c r="K32" s="121"/>
    </row>
    <row r="33" spans="1:8" s="329" customFormat="1" hidden="1">
      <c r="A33" s="117">
        <v>1</v>
      </c>
      <c r="B33" s="117">
        <v>2</v>
      </c>
      <c r="C33" s="117">
        <v>3</v>
      </c>
      <c r="D33" s="117">
        <v>4</v>
      </c>
      <c r="E33" s="117">
        <v>5</v>
      </c>
      <c r="F33" s="117">
        <v>6</v>
      </c>
      <c r="G33" s="117">
        <v>7</v>
      </c>
      <c r="H33" s="117">
        <v>8</v>
      </c>
    </row>
    <row r="34" spans="1:8" hidden="1">
      <c r="A34" s="118"/>
      <c r="B34" s="119"/>
      <c r="C34" s="119"/>
      <c r="D34" s="119"/>
      <c r="E34" s="119"/>
      <c r="F34" s="119"/>
      <c r="G34" s="119"/>
      <c r="H34" s="119"/>
    </row>
    <row r="35" spans="1:8" hidden="1">
      <c r="A35" s="118"/>
      <c r="B35" s="119"/>
      <c r="C35" s="119"/>
      <c r="D35" s="119"/>
      <c r="E35" s="119"/>
      <c r="F35" s="119"/>
      <c r="G35" s="119"/>
      <c r="H35" s="119"/>
    </row>
    <row r="36" spans="1:8" hidden="1">
      <c r="A36" s="118"/>
      <c r="B36" s="119"/>
      <c r="C36" s="119"/>
      <c r="D36" s="119"/>
      <c r="E36" s="119"/>
      <c r="F36" s="119"/>
      <c r="G36" s="119"/>
      <c r="H36" s="119"/>
    </row>
    <row r="37" spans="1:8" hidden="1">
      <c r="A37" s="118"/>
      <c r="B37" s="119"/>
      <c r="C37" s="119"/>
      <c r="D37" s="119"/>
      <c r="E37" s="119"/>
      <c r="F37" s="119"/>
      <c r="G37" s="119"/>
      <c r="H37" s="119"/>
    </row>
    <row r="38" spans="1:8" hidden="1">
      <c r="A38" s="118"/>
      <c r="B38" s="119"/>
      <c r="C38" s="119"/>
      <c r="D38" s="119"/>
      <c r="E38" s="119"/>
      <c r="F38" s="119"/>
      <c r="G38" s="119"/>
      <c r="H38" s="119"/>
    </row>
    <row r="39" spans="1:8" hidden="1">
      <c r="A39" s="118"/>
      <c r="B39" s="119"/>
      <c r="C39" s="119"/>
      <c r="D39" s="119"/>
      <c r="E39" s="119"/>
      <c r="F39" s="119"/>
      <c r="G39" s="119"/>
      <c r="H39" s="119"/>
    </row>
    <row r="40" spans="1:8" hidden="1">
      <c r="A40" s="118"/>
      <c r="B40" s="119"/>
      <c r="C40" s="119"/>
      <c r="D40" s="119"/>
      <c r="E40" s="119"/>
      <c r="F40" s="119"/>
      <c r="G40" s="119"/>
      <c r="H40" s="119"/>
    </row>
    <row r="41" spans="1:8" hidden="1"/>
    <row r="42" spans="1:8" hidden="1">
      <c r="A42" s="764" t="s">
        <v>222</v>
      </c>
      <c r="B42" s="764"/>
      <c r="C42" s="764"/>
      <c r="D42" s="764"/>
      <c r="E42" s="764"/>
      <c r="F42" s="764"/>
      <c r="G42" s="764"/>
      <c r="H42" s="764"/>
    </row>
    <row r="43" spans="1:8" hidden="1"/>
    <row r="44" spans="1:8" ht="48.75" hidden="1">
      <c r="A44" s="120" t="s">
        <v>216</v>
      </c>
      <c r="B44" s="749" t="s">
        <v>223</v>
      </c>
      <c r="C44" s="765"/>
      <c r="D44" s="750"/>
      <c r="E44" s="115" t="s">
        <v>224</v>
      </c>
      <c r="F44" s="115" t="s">
        <v>453</v>
      </c>
      <c r="G44" s="115" t="s">
        <v>297</v>
      </c>
      <c r="H44" s="115" t="s">
        <v>298</v>
      </c>
    </row>
    <row r="45" spans="1:8" hidden="1">
      <c r="A45" s="117">
        <v>1</v>
      </c>
      <c r="B45" s="751">
        <v>2</v>
      </c>
      <c r="C45" s="766"/>
      <c r="D45" s="752"/>
      <c r="E45" s="117">
        <v>3</v>
      </c>
      <c r="F45" s="117">
        <v>4</v>
      </c>
      <c r="G45" s="117">
        <v>5</v>
      </c>
      <c r="H45" s="117">
        <v>6</v>
      </c>
    </row>
    <row r="46" spans="1:8" hidden="1">
      <c r="A46" s="118">
        <v>1</v>
      </c>
      <c r="B46" s="758" t="s">
        <v>225</v>
      </c>
      <c r="C46" s="759"/>
      <c r="D46" s="760"/>
      <c r="E46" s="158"/>
      <c r="F46" s="158">
        <f>F48</f>
        <v>0</v>
      </c>
      <c r="G46" s="158">
        <f t="shared" ref="G46:H46" si="9">G48</f>
        <v>0</v>
      </c>
      <c r="H46" s="158">
        <f t="shared" si="9"/>
        <v>0</v>
      </c>
    </row>
    <row r="47" spans="1:8" hidden="1">
      <c r="A47" s="118"/>
      <c r="B47" s="758" t="s">
        <v>29</v>
      </c>
      <c r="C47" s="759"/>
      <c r="D47" s="760"/>
      <c r="E47" s="158"/>
      <c r="F47" s="158"/>
      <c r="G47" s="158"/>
      <c r="H47" s="158"/>
    </row>
    <row r="48" spans="1:8" hidden="1">
      <c r="A48" s="122"/>
      <c r="B48" s="758" t="s">
        <v>226</v>
      </c>
      <c r="C48" s="759"/>
      <c r="D48" s="760"/>
      <c r="E48" s="158">
        <f>I20</f>
        <v>0</v>
      </c>
      <c r="F48" s="158">
        <f>ROUND(E48*0.22,0)</f>
        <v>0</v>
      </c>
      <c r="G48" s="158">
        <f>ROUND(J28*0.22,0)</f>
        <v>0</v>
      </c>
      <c r="H48" s="158">
        <f>ROUND(K28*0.22,0)</f>
        <v>0</v>
      </c>
    </row>
    <row r="49" spans="1:11" hidden="1">
      <c r="A49" s="118">
        <v>2</v>
      </c>
      <c r="B49" s="758" t="s">
        <v>227</v>
      </c>
      <c r="C49" s="759"/>
      <c r="D49" s="760"/>
      <c r="E49" s="158"/>
      <c r="F49" s="158">
        <f>F50+F51</f>
        <v>0</v>
      </c>
      <c r="G49" s="158">
        <f t="shared" ref="G49:H49" si="10">G50+G51</f>
        <v>0</v>
      </c>
      <c r="H49" s="158">
        <f t="shared" si="10"/>
        <v>0</v>
      </c>
    </row>
    <row r="50" spans="1:11" hidden="1">
      <c r="A50" s="118"/>
      <c r="B50" s="758" t="s">
        <v>228</v>
      </c>
      <c r="C50" s="759"/>
      <c r="D50" s="760"/>
      <c r="E50" s="158">
        <f>E48</f>
        <v>0</v>
      </c>
      <c r="F50" s="158">
        <f>ROUND(E50*0.029,0)</f>
        <v>0</v>
      </c>
      <c r="G50" s="158">
        <f>ROUND(J28*0.029,0)</f>
        <v>0</v>
      </c>
      <c r="H50" s="158">
        <f>ROUND(K28*0.029,0)</f>
        <v>0</v>
      </c>
    </row>
    <row r="51" spans="1:11" hidden="1">
      <c r="A51" s="118"/>
      <c r="B51" s="758" t="s">
        <v>229</v>
      </c>
      <c r="C51" s="759"/>
      <c r="D51" s="760"/>
      <c r="E51" s="158">
        <f>E50</f>
        <v>0</v>
      </c>
      <c r="F51" s="158">
        <f>ROUND(E51*0.002,0)</f>
        <v>0</v>
      </c>
      <c r="G51" s="158">
        <f>ROUND(J28*0.002,0)</f>
        <v>0</v>
      </c>
      <c r="H51" s="158">
        <f>ROUND(K28*0.002,0)</f>
        <v>0</v>
      </c>
    </row>
    <row r="52" spans="1:11" hidden="1">
      <c r="A52" s="118">
        <v>3</v>
      </c>
      <c r="B52" s="758" t="s">
        <v>230</v>
      </c>
      <c r="C52" s="759"/>
      <c r="D52" s="760"/>
      <c r="E52" s="158">
        <f>E51</f>
        <v>0</v>
      </c>
      <c r="F52" s="158">
        <f>ROUND(E52*0.051,0)</f>
        <v>0</v>
      </c>
      <c r="G52" s="158">
        <f>ROUND(J28*0.051,0)</f>
        <v>0</v>
      </c>
      <c r="H52" s="158">
        <f>ROUND(K28*0.051,0)</f>
        <v>0</v>
      </c>
    </row>
    <row r="53" spans="1:11" s="157" customFormat="1" hidden="1">
      <c r="A53" s="155"/>
      <c r="B53" s="761" t="s">
        <v>214</v>
      </c>
      <c r="C53" s="761"/>
      <c r="D53" s="761"/>
      <c r="E53" s="159"/>
      <c r="F53" s="159">
        <f>F46+F49+F52</f>
        <v>0</v>
      </c>
      <c r="G53" s="159">
        <f t="shared" ref="G53:H53" si="11">G46+G49+G52</f>
        <v>0</v>
      </c>
      <c r="H53" s="159">
        <f t="shared" si="11"/>
        <v>0</v>
      </c>
      <c r="I53" s="160"/>
      <c r="J53" s="160"/>
      <c r="K53" s="160"/>
    </row>
    <row r="54" spans="1:11" hidden="1"/>
    <row r="55" spans="1:11" s="66" customFormat="1" ht="14.25" hidden="1">
      <c r="A55" s="66" t="s">
        <v>231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</row>
    <row r="56" spans="1:11" hidden="1"/>
    <row r="57" spans="1:11" ht="24.75" hidden="1">
      <c r="A57" s="120" t="s">
        <v>216</v>
      </c>
      <c r="B57" s="749" t="s">
        <v>0</v>
      </c>
      <c r="C57" s="750"/>
      <c r="D57" s="115" t="s">
        <v>232</v>
      </c>
      <c r="E57" s="115" t="s">
        <v>233</v>
      </c>
      <c r="F57" s="115" t="s">
        <v>454</v>
      </c>
      <c r="G57" s="115" t="s">
        <v>299</v>
      </c>
      <c r="H57" s="115" t="s">
        <v>300</v>
      </c>
    </row>
    <row r="58" spans="1:11" hidden="1">
      <c r="A58" s="117">
        <v>1</v>
      </c>
      <c r="B58" s="751">
        <v>2</v>
      </c>
      <c r="C58" s="752"/>
      <c r="D58" s="117">
        <v>3</v>
      </c>
      <c r="E58" s="117">
        <v>4</v>
      </c>
      <c r="F58" s="117">
        <v>5</v>
      </c>
      <c r="G58" s="117">
        <v>6</v>
      </c>
      <c r="H58" s="117">
        <v>7</v>
      </c>
    </row>
    <row r="59" spans="1:11" hidden="1">
      <c r="A59" s="118">
        <v>1</v>
      </c>
      <c r="B59" s="751"/>
      <c r="C59" s="752"/>
      <c r="D59" s="119"/>
      <c r="E59" s="119"/>
      <c r="F59" s="158">
        <f>D59*E59</f>
        <v>0</v>
      </c>
      <c r="G59" s="158">
        <f>F59</f>
        <v>0</v>
      </c>
      <c r="H59" s="158">
        <f>G59</f>
        <v>0</v>
      </c>
    </row>
    <row r="60" spans="1:11" hidden="1">
      <c r="A60" s="118">
        <v>2</v>
      </c>
      <c r="B60" s="751"/>
      <c r="C60" s="752"/>
      <c r="D60" s="119"/>
      <c r="E60" s="119"/>
      <c r="F60" s="158">
        <f t="shared" ref="F60:F64" si="12">D60*E60</f>
        <v>0</v>
      </c>
      <c r="G60" s="158">
        <f t="shared" ref="G60:H64" si="13">F60</f>
        <v>0</v>
      </c>
      <c r="H60" s="158">
        <f t="shared" si="13"/>
        <v>0</v>
      </c>
    </row>
    <row r="61" spans="1:11" hidden="1">
      <c r="A61" s="118"/>
      <c r="B61" s="751"/>
      <c r="C61" s="752"/>
      <c r="D61" s="119"/>
      <c r="E61" s="119"/>
      <c r="F61" s="158">
        <f t="shared" si="12"/>
        <v>0</v>
      </c>
      <c r="G61" s="158">
        <f t="shared" si="13"/>
        <v>0</v>
      </c>
      <c r="H61" s="158">
        <f t="shared" si="13"/>
        <v>0</v>
      </c>
    </row>
    <row r="62" spans="1:11" hidden="1">
      <c r="A62" s="118"/>
      <c r="B62" s="751"/>
      <c r="C62" s="752"/>
      <c r="D62" s="119"/>
      <c r="E62" s="119"/>
      <c r="F62" s="158">
        <f t="shared" si="12"/>
        <v>0</v>
      </c>
      <c r="G62" s="158">
        <f t="shared" si="13"/>
        <v>0</v>
      </c>
      <c r="H62" s="158">
        <f t="shared" si="13"/>
        <v>0</v>
      </c>
    </row>
    <row r="63" spans="1:11" hidden="1">
      <c r="A63" s="118"/>
      <c r="B63" s="751"/>
      <c r="C63" s="752"/>
      <c r="D63" s="119"/>
      <c r="E63" s="119"/>
      <c r="F63" s="158">
        <f t="shared" si="12"/>
        <v>0</v>
      </c>
      <c r="G63" s="158">
        <f t="shared" si="13"/>
        <v>0</v>
      </c>
      <c r="H63" s="158">
        <f t="shared" si="13"/>
        <v>0</v>
      </c>
    </row>
    <row r="64" spans="1:11" hidden="1">
      <c r="A64" s="118"/>
      <c r="B64" s="751"/>
      <c r="C64" s="752"/>
      <c r="D64" s="119"/>
      <c r="E64" s="119"/>
      <c r="F64" s="158">
        <f t="shared" si="12"/>
        <v>0</v>
      </c>
      <c r="G64" s="158">
        <f t="shared" si="13"/>
        <v>0</v>
      </c>
      <c r="H64" s="158">
        <f t="shared" si="13"/>
        <v>0</v>
      </c>
    </row>
    <row r="65" spans="1:11" s="157" customFormat="1" hidden="1">
      <c r="A65" s="155"/>
      <c r="B65" s="742" t="s">
        <v>214</v>
      </c>
      <c r="C65" s="743"/>
      <c r="D65" s="156"/>
      <c r="E65" s="156"/>
      <c r="F65" s="159">
        <f>SUM(F59:F64)</f>
        <v>0</v>
      </c>
      <c r="G65" s="159">
        <f t="shared" ref="G65:H65" si="14">SUM(G59:G64)</f>
        <v>0</v>
      </c>
      <c r="H65" s="159">
        <f t="shared" si="14"/>
        <v>0</v>
      </c>
      <c r="I65" s="160"/>
      <c r="J65" s="160"/>
      <c r="K65" s="160"/>
    </row>
    <row r="66" spans="1:11" hidden="1"/>
    <row r="67" spans="1:11" s="66" customFormat="1" ht="14.25" hidden="1">
      <c r="A67" s="66" t="s">
        <v>234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</row>
    <row r="68" spans="1:11" hidden="1"/>
    <row r="69" spans="1:11" ht="72.75" hidden="1">
      <c r="A69" s="120" t="s">
        <v>216</v>
      </c>
      <c r="B69" s="749" t="s">
        <v>235</v>
      </c>
      <c r="C69" s="750"/>
      <c r="D69" s="115" t="s">
        <v>236</v>
      </c>
      <c r="E69" s="115" t="s">
        <v>237</v>
      </c>
      <c r="F69" s="115" t="s">
        <v>455</v>
      </c>
      <c r="G69" s="115" t="s">
        <v>456</v>
      </c>
      <c r="H69" s="115" t="s">
        <v>457</v>
      </c>
    </row>
    <row r="70" spans="1:11" hidden="1">
      <c r="A70" s="117">
        <v>1</v>
      </c>
      <c r="B70" s="751">
        <v>2</v>
      </c>
      <c r="C70" s="752"/>
      <c r="D70" s="117">
        <v>3</v>
      </c>
      <c r="E70" s="117">
        <v>4</v>
      </c>
      <c r="F70" s="117">
        <v>5</v>
      </c>
      <c r="G70" s="117">
        <v>6</v>
      </c>
      <c r="H70" s="117">
        <v>7</v>
      </c>
    </row>
    <row r="71" spans="1:11" hidden="1">
      <c r="A71" s="118">
        <v>1</v>
      </c>
      <c r="B71" s="740"/>
      <c r="C71" s="741"/>
      <c r="D71" s="119"/>
      <c r="E71" s="161"/>
      <c r="F71" s="158">
        <f>ROUND(D71*E71,0)</f>
        <v>0</v>
      </c>
      <c r="G71" s="158">
        <f>F71</f>
        <v>0</v>
      </c>
      <c r="H71" s="158">
        <f>G71</f>
        <v>0</v>
      </c>
    </row>
    <row r="72" spans="1:11" hidden="1">
      <c r="A72" s="118">
        <v>2</v>
      </c>
      <c r="B72" s="740"/>
      <c r="C72" s="741"/>
      <c r="D72" s="119"/>
      <c r="E72" s="161"/>
      <c r="F72" s="158">
        <f>ROUND(D72*E72,0)</f>
        <v>0</v>
      </c>
      <c r="G72" s="158">
        <f>F72</f>
        <v>0</v>
      </c>
      <c r="H72" s="158">
        <f>G72</f>
        <v>0</v>
      </c>
    </row>
    <row r="73" spans="1:11" hidden="1">
      <c r="A73" s="118"/>
      <c r="B73" s="751"/>
      <c r="C73" s="752"/>
      <c r="D73" s="119"/>
      <c r="E73" s="119"/>
      <c r="F73" s="158"/>
      <c r="G73" s="158"/>
      <c r="H73" s="158"/>
    </row>
    <row r="74" spans="1:11" hidden="1">
      <c r="A74" s="118"/>
      <c r="B74" s="751"/>
      <c r="C74" s="752"/>
      <c r="D74" s="119"/>
      <c r="E74" s="119"/>
      <c r="F74" s="158"/>
      <c r="G74" s="158"/>
      <c r="H74" s="158"/>
    </row>
    <row r="75" spans="1:11" hidden="1">
      <c r="A75" s="118"/>
      <c r="B75" s="751"/>
      <c r="C75" s="752"/>
      <c r="D75" s="119"/>
      <c r="E75" s="119"/>
      <c r="F75" s="158"/>
      <c r="G75" s="158"/>
      <c r="H75" s="158"/>
    </row>
    <row r="76" spans="1:11" hidden="1">
      <c r="A76" s="118"/>
      <c r="B76" s="751"/>
      <c r="C76" s="752"/>
      <c r="D76" s="119"/>
      <c r="E76" s="119"/>
      <c r="F76" s="158"/>
      <c r="G76" s="158"/>
      <c r="H76" s="158"/>
    </row>
    <row r="77" spans="1:11" s="157" customFormat="1" hidden="1">
      <c r="A77" s="155"/>
      <c r="B77" s="742" t="s">
        <v>214</v>
      </c>
      <c r="C77" s="743"/>
      <c r="D77" s="156"/>
      <c r="E77" s="156"/>
      <c r="F77" s="159">
        <f>SUM(F71:F76)</f>
        <v>0</v>
      </c>
      <c r="G77" s="159">
        <f t="shared" ref="G77:H77" si="15">SUM(G71:G76)</f>
        <v>0</v>
      </c>
      <c r="H77" s="159">
        <f t="shared" si="15"/>
        <v>0</v>
      </c>
      <c r="I77" s="160"/>
      <c r="J77" s="160"/>
      <c r="K77" s="160"/>
    </row>
    <row r="78" spans="1:11" hidden="1"/>
    <row r="79" spans="1:11" hidden="1">
      <c r="A79" s="757" t="s">
        <v>238</v>
      </c>
      <c r="B79" s="757"/>
      <c r="C79" s="757"/>
      <c r="D79" s="757"/>
      <c r="E79" s="757"/>
      <c r="F79" s="757"/>
      <c r="G79" s="757"/>
      <c r="H79" s="757"/>
    </row>
    <row r="80" spans="1:11" ht="36.75" hidden="1">
      <c r="A80" s="120" t="s">
        <v>216</v>
      </c>
      <c r="B80" s="749" t="s">
        <v>0</v>
      </c>
      <c r="C80" s="750"/>
      <c r="D80" s="115" t="s">
        <v>239</v>
      </c>
      <c r="E80" s="115" t="s">
        <v>233</v>
      </c>
      <c r="F80" s="115" t="s">
        <v>240</v>
      </c>
      <c r="G80" s="115" t="s">
        <v>240</v>
      </c>
      <c r="H80" s="115" t="s">
        <v>240</v>
      </c>
    </row>
    <row r="81" spans="1:11" hidden="1">
      <c r="A81" s="117">
        <v>1</v>
      </c>
      <c r="B81" s="751">
        <v>2</v>
      </c>
      <c r="C81" s="752"/>
      <c r="D81" s="117">
        <v>3</v>
      </c>
      <c r="E81" s="117">
        <v>4</v>
      </c>
      <c r="F81" s="117">
        <v>5</v>
      </c>
      <c r="G81" s="117">
        <v>6</v>
      </c>
      <c r="H81" s="117">
        <v>7</v>
      </c>
    </row>
    <row r="82" spans="1:11" hidden="1">
      <c r="A82" s="118"/>
      <c r="B82" s="751"/>
      <c r="C82" s="752"/>
      <c r="D82" s="119"/>
      <c r="E82" s="119"/>
      <c r="F82" s="119"/>
      <c r="G82" s="119"/>
      <c r="H82" s="119"/>
    </row>
    <row r="83" spans="1:11" hidden="1">
      <c r="A83" s="118"/>
      <c r="B83" s="751"/>
      <c r="C83" s="752"/>
      <c r="D83" s="119"/>
      <c r="E83" s="119"/>
      <c r="F83" s="119"/>
      <c r="G83" s="119"/>
      <c r="H83" s="119"/>
    </row>
    <row r="84" spans="1:11" hidden="1">
      <c r="A84" s="118"/>
      <c r="B84" s="751"/>
      <c r="C84" s="752"/>
      <c r="D84" s="119"/>
      <c r="E84" s="119"/>
      <c r="F84" s="119"/>
      <c r="G84" s="119"/>
      <c r="H84" s="119"/>
    </row>
    <row r="85" spans="1:11" hidden="1">
      <c r="A85" s="118"/>
      <c r="B85" s="751"/>
      <c r="C85" s="752"/>
      <c r="D85" s="119"/>
      <c r="E85" s="119"/>
      <c r="F85" s="119"/>
      <c r="G85" s="119"/>
      <c r="H85" s="119"/>
    </row>
    <row r="86" spans="1:11" hidden="1">
      <c r="A86" s="118"/>
      <c r="B86" s="751"/>
      <c r="C86" s="752"/>
      <c r="D86" s="119"/>
      <c r="E86" s="119"/>
      <c r="F86" s="119"/>
      <c r="G86" s="119"/>
      <c r="H86" s="119"/>
    </row>
    <row r="87" spans="1:11" hidden="1">
      <c r="A87" s="118"/>
      <c r="B87" s="751"/>
      <c r="C87" s="752"/>
      <c r="D87" s="119"/>
      <c r="E87" s="119"/>
      <c r="F87" s="119"/>
      <c r="G87" s="119"/>
      <c r="H87" s="119"/>
    </row>
    <row r="88" spans="1:11" hidden="1">
      <c r="A88" s="118"/>
      <c r="B88" s="751" t="s">
        <v>214</v>
      </c>
      <c r="C88" s="752"/>
      <c r="D88" s="119"/>
      <c r="E88" s="119"/>
      <c r="F88" s="119"/>
      <c r="G88" s="119"/>
      <c r="H88" s="119"/>
    </row>
    <row r="90" spans="1:11" s="66" customFormat="1" ht="14.25">
      <c r="A90" s="66" t="s">
        <v>241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</row>
    <row r="91" spans="1:11" s="66" customFormat="1" ht="14.25" hidden="1">
      <c r="A91" s="66" t="s">
        <v>242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</row>
    <row r="92" spans="1:11" hidden="1"/>
    <row r="93" spans="1:11" ht="24.75" hidden="1">
      <c r="A93" s="120" t="s">
        <v>216</v>
      </c>
      <c r="B93" s="749" t="s">
        <v>243</v>
      </c>
      <c r="C93" s="750"/>
      <c r="D93" s="115" t="s">
        <v>243</v>
      </c>
      <c r="E93" s="115" t="s">
        <v>244</v>
      </c>
      <c r="F93" s="115" t="s">
        <v>245</v>
      </c>
      <c r="G93" s="115" t="s">
        <v>454</v>
      </c>
      <c r="H93" s="115" t="s">
        <v>299</v>
      </c>
      <c r="I93" s="115" t="s">
        <v>300</v>
      </c>
    </row>
    <row r="94" spans="1:11" hidden="1">
      <c r="A94" s="117">
        <v>1</v>
      </c>
      <c r="B94" s="751">
        <v>2</v>
      </c>
      <c r="C94" s="752"/>
      <c r="D94" s="117">
        <v>3</v>
      </c>
      <c r="E94" s="117">
        <v>4</v>
      </c>
      <c r="F94" s="117">
        <v>5</v>
      </c>
      <c r="G94" s="117">
        <v>6</v>
      </c>
      <c r="H94" s="117">
        <v>7</v>
      </c>
      <c r="I94" s="117">
        <v>8</v>
      </c>
    </row>
    <row r="95" spans="1:11" hidden="1">
      <c r="A95" s="118"/>
      <c r="B95" s="740"/>
      <c r="C95" s="741"/>
      <c r="D95" s="119"/>
      <c r="E95" s="119"/>
      <c r="F95" s="119"/>
      <c r="G95" s="158"/>
      <c r="H95" s="158"/>
      <c r="I95" s="158"/>
    </row>
    <row r="96" spans="1:11" hidden="1">
      <c r="A96" s="118"/>
      <c r="B96" s="740"/>
      <c r="C96" s="741"/>
      <c r="D96" s="119"/>
      <c r="E96" s="119"/>
      <c r="F96" s="119"/>
      <c r="G96" s="158">
        <f>D96*E96*F96</f>
        <v>0</v>
      </c>
      <c r="H96" s="158">
        <f>G96</f>
        <v>0</v>
      </c>
      <c r="I96" s="158">
        <f>H96</f>
        <v>0</v>
      </c>
    </row>
    <row r="97" spans="1:11" hidden="1">
      <c r="A97" s="118"/>
      <c r="B97" s="331"/>
      <c r="C97" s="332"/>
      <c r="D97" s="119"/>
      <c r="E97" s="119"/>
      <c r="F97" s="119"/>
      <c r="G97" s="158">
        <f>D97*E97*F97</f>
        <v>0</v>
      </c>
      <c r="H97" s="158">
        <f>G97</f>
        <v>0</v>
      </c>
      <c r="I97" s="158">
        <f>H97</f>
        <v>0</v>
      </c>
    </row>
    <row r="98" spans="1:11" hidden="1">
      <c r="A98" s="118"/>
      <c r="B98" s="331"/>
      <c r="C98" s="332"/>
      <c r="D98" s="119"/>
      <c r="E98" s="119"/>
      <c r="F98" s="119"/>
      <c r="G98" s="158">
        <f t="shared" ref="G98" si="16">D98*E98*F98</f>
        <v>0</v>
      </c>
      <c r="H98" s="158">
        <f t="shared" ref="H98" si="17">G98</f>
        <v>0</v>
      </c>
      <c r="I98" s="158">
        <f>H98</f>
        <v>0</v>
      </c>
    </row>
    <row r="99" spans="1:11" hidden="1">
      <c r="A99" s="118"/>
      <c r="B99" s="751"/>
      <c r="C99" s="752"/>
      <c r="D99" s="119"/>
      <c r="E99" s="119"/>
      <c r="F99" s="119"/>
      <c r="G99" s="158"/>
      <c r="H99" s="158"/>
      <c r="I99" s="158"/>
    </row>
    <row r="100" spans="1:11" hidden="1">
      <c r="A100" s="118"/>
      <c r="B100" s="751"/>
      <c r="C100" s="752"/>
      <c r="D100" s="119"/>
      <c r="E100" s="119"/>
      <c r="F100" s="119"/>
      <c r="G100" s="158"/>
      <c r="H100" s="158"/>
      <c r="I100" s="158"/>
    </row>
    <row r="101" spans="1:11" s="157" customFormat="1" hidden="1">
      <c r="A101" s="155"/>
      <c r="B101" s="742" t="s">
        <v>214</v>
      </c>
      <c r="C101" s="743"/>
      <c r="D101" s="156"/>
      <c r="E101" s="156"/>
      <c r="F101" s="156"/>
      <c r="G101" s="159">
        <f>ROUND(SUM(G95:G100),0)</f>
        <v>0</v>
      </c>
      <c r="H101" s="159">
        <f t="shared" ref="H101:I101" si="18">SUM(H95:H100)</f>
        <v>0</v>
      </c>
      <c r="I101" s="159">
        <f t="shared" si="18"/>
        <v>0</v>
      </c>
      <c r="J101" s="160"/>
      <c r="K101" s="160"/>
    </row>
    <row r="102" spans="1:11" s="66" customFormat="1" ht="14.25" hidden="1">
      <c r="A102" s="66" t="s">
        <v>246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</row>
    <row r="103" spans="1:11" hidden="1"/>
    <row r="104" spans="1:11" ht="36.75" hidden="1">
      <c r="A104" s="120" t="s">
        <v>216</v>
      </c>
      <c r="B104" s="749" t="s">
        <v>235</v>
      </c>
      <c r="C104" s="750"/>
      <c r="D104" s="115" t="s">
        <v>247</v>
      </c>
      <c r="E104" s="115" t="s">
        <v>248</v>
      </c>
      <c r="F104" s="115" t="s">
        <v>454</v>
      </c>
      <c r="G104" s="115" t="s">
        <v>299</v>
      </c>
      <c r="H104" s="115" t="s">
        <v>300</v>
      </c>
    </row>
    <row r="105" spans="1:11" hidden="1">
      <c r="A105" s="117">
        <v>1</v>
      </c>
      <c r="B105" s="751">
        <v>2</v>
      </c>
      <c r="C105" s="752"/>
      <c r="D105" s="117">
        <v>3</v>
      </c>
      <c r="E105" s="117">
        <v>4</v>
      </c>
      <c r="F105" s="117">
        <v>5</v>
      </c>
      <c r="G105" s="117">
        <v>6</v>
      </c>
      <c r="H105" s="117">
        <v>7</v>
      </c>
    </row>
    <row r="106" spans="1:11" hidden="1">
      <c r="A106" s="118">
        <v>1</v>
      </c>
      <c r="B106" s="751" t="s">
        <v>458</v>
      </c>
      <c r="C106" s="752"/>
      <c r="D106" s="119"/>
      <c r="E106" s="119"/>
      <c r="F106" s="119">
        <f>D106*E106</f>
        <v>0</v>
      </c>
      <c r="G106" s="119"/>
      <c r="H106" s="119"/>
    </row>
    <row r="107" spans="1:11" hidden="1">
      <c r="A107" s="118"/>
      <c r="B107" s="751"/>
      <c r="C107" s="752"/>
      <c r="D107" s="119"/>
      <c r="E107" s="119"/>
      <c r="F107" s="119">
        <f t="shared" ref="F107:F111" si="19">D107*E107</f>
        <v>0</v>
      </c>
      <c r="G107" s="119"/>
      <c r="H107" s="119"/>
    </row>
    <row r="108" spans="1:11" hidden="1">
      <c r="A108" s="118"/>
      <c r="B108" s="751"/>
      <c r="C108" s="752"/>
      <c r="D108" s="119"/>
      <c r="E108" s="119"/>
      <c r="F108" s="119">
        <f t="shared" si="19"/>
        <v>0</v>
      </c>
      <c r="G108" s="119"/>
      <c r="H108" s="119"/>
    </row>
    <row r="109" spans="1:11" hidden="1">
      <c r="A109" s="118"/>
      <c r="B109" s="751"/>
      <c r="C109" s="752"/>
      <c r="D109" s="119"/>
      <c r="E109" s="119"/>
      <c r="F109" s="119">
        <f t="shared" si="19"/>
        <v>0</v>
      </c>
      <c r="G109" s="119"/>
      <c r="H109" s="119"/>
    </row>
    <row r="110" spans="1:11" hidden="1">
      <c r="A110" s="118"/>
      <c r="B110" s="751"/>
      <c r="C110" s="752"/>
      <c r="D110" s="119"/>
      <c r="E110" s="119"/>
      <c r="F110" s="119">
        <f t="shared" si="19"/>
        <v>0</v>
      </c>
      <c r="G110" s="119"/>
      <c r="H110" s="119"/>
    </row>
    <row r="111" spans="1:11" hidden="1">
      <c r="A111" s="118"/>
      <c r="B111" s="751"/>
      <c r="C111" s="752"/>
      <c r="D111" s="119"/>
      <c r="E111" s="119"/>
      <c r="F111" s="119">
        <f t="shared" si="19"/>
        <v>0</v>
      </c>
      <c r="G111" s="119"/>
      <c r="H111" s="119"/>
    </row>
    <row r="112" spans="1:11" s="157" customFormat="1" hidden="1">
      <c r="A112" s="155"/>
      <c r="B112" s="742" t="s">
        <v>214</v>
      </c>
      <c r="C112" s="743"/>
      <c r="D112" s="156"/>
      <c r="E112" s="156"/>
      <c r="F112" s="156">
        <f>SUM(F106:F111)</f>
        <v>0</v>
      </c>
      <c r="G112" s="156">
        <f t="shared" ref="G112:H112" si="20">SUM(G106:G111)</f>
        <v>0</v>
      </c>
      <c r="H112" s="156">
        <f t="shared" si="20"/>
        <v>0</v>
      </c>
      <c r="I112" s="160"/>
      <c r="J112" s="160"/>
      <c r="K112" s="160"/>
    </row>
    <row r="113" spans="1:11" s="66" customFormat="1" ht="14.25" hidden="1">
      <c r="A113" s="66" t="s">
        <v>249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</row>
    <row r="114" spans="1:11" hidden="1"/>
    <row r="115" spans="1:11" ht="36.75" hidden="1">
      <c r="A115" s="120" t="s">
        <v>216</v>
      </c>
      <c r="B115" s="749" t="s">
        <v>0</v>
      </c>
      <c r="C115" s="750"/>
      <c r="D115" s="115" t="s">
        <v>250</v>
      </c>
      <c r="E115" s="115" t="s">
        <v>251</v>
      </c>
      <c r="F115" s="115" t="s">
        <v>252</v>
      </c>
      <c r="G115" s="115" t="s">
        <v>454</v>
      </c>
      <c r="H115" s="115" t="s">
        <v>299</v>
      </c>
      <c r="I115" s="115" t="s">
        <v>300</v>
      </c>
    </row>
    <row r="116" spans="1:11" hidden="1">
      <c r="A116" s="117">
        <v>1</v>
      </c>
      <c r="B116" s="751">
        <v>2</v>
      </c>
      <c r="C116" s="752"/>
      <c r="D116" s="117">
        <v>3</v>
      </c>
      <c r="E116" s="117">
        <v>4</v>
      </c>
      <c r="F116" s="117">
        <v>5</v>
      </c>
      <c r="G116" s="117">
        <v>6</v>
      </c>
      <c r="H116" s="117">
        <v>7</v>
      </c>
      <c r="I116" s="117">
        <v>8</v>
      </c>
    </row>
    <row r="117" spans="1:11" hidden="1">
      <c r="A117" s="118"/>
      <c r="B117" s="740"/>
      <c r="C117" s="741"/>
      <c r="D117" s="119"/>
      <c r="E117" s="119"/>
      <c r="F117" s="119"/>
      <c r="G117" s="158">
        <f>D117*E117*F117</f>
        <v>0</v>
      </c>
      <c r="H117" s="119"/>
      <c r="I117" s="119"/>
    </row>
    <row r="118" spans="1:11" hidden="1">
      <c r="A118" s="118"/>
      <c r="B118" s="751"/>
      <c r="C118" s="752"/>
      <c r="D118" s="119"/>
      <c r="E118" s="158"/>
      <c r="F118" s="119">
        <v>1</v>
      </c>
      <c r="G118" s="158">
        <f>D118*E118*F118</f>
        <v>0</v>
      </c>
      <c r="H118" s="119"/>
      <c r="I118" s="119"/>
    </row>
    <row r="119" spans="1:11" hidden="1">
      <c r="A119" s="118"/>
      <c r="B119" s="740"/>
      <c r="C119" s="741"/>
      <c r="D119" s="119"/>
      <c r="E119" s="158"/>
      <c r="F119" s="119"/>
      <c r="G119" s="158">
        <f>D119*E119*F119</f>
        <v>0</v>
      </c>
      <c r="H119" s="158">
        <f t="shared" ref="H119:I135" si="21">G119</f>
        <v>0</v>
      </c>
      <c r="I119" s="158">
        <f t="shared" si="21"/>
        <v>0</v>
      </c>
    </row>
    <row r="120" spans="1:11" hidden="1">
      <c r="A120" s="118"/>
      <c r="B120" s="751"/>
      <c r="C120" s="752"/>
      <c r="D120" s="119"/>
      <c r="E120" s="158"/>
      <c r="F120" s="119">
        <v>1</v>
      </c>
      <c r="G120" s="158">
        <f t="shared" ref="G120:G121" si="22">D120*E120*F120</f>
        <v>0</v>
      </c>
      <c r="H120" s="158">
        <f>G120</f>
        <v>0</v>
      </c>
      <c r="I120" s="158">
        <f t="shared" si="21"/>
        <v>0</v>
      </c>
    </row>
    <row r="121" spans="1:11" hidden="1">
      <c r="A121" s="118"/>
      <c r="B121" s="751"/>
      <c r="C121" s="752"/>
      <c r="D121" s="119"/>
      <c r="E121" s="158"/>
      <c r="F121" s="119">
        <v>1</v>
      </c>
      <c r="G121" s="158">
        <f t="shared" si="22"/>
        <v>0</v>
      </c>
      <c r="H121" s="158">
        <f>G121</f>
        <v>0</v>
      </c>
      <c r="I121" s="158">
        <f t="shared" si="21"/>
        <v>0</v>
      </c>
    </row>
    <row r="122" spans="1:11" hidden="1">
      <c r="A122" s="118"/>
      <c r="B122" s="740"/>
      <c r="C122" s="741"/>
      <c r="D122" s="119"/>
      <c r="E122" s="158"/>
      <c r="F122" s="119"/>
      <c r="G122" s="158">
        <f>D122*E122*F122</f>
        <v>0</v>
      </c>
      <c r="H122" s="158">
        <f t="shared" si="21"/>
        <v>0</v>
      </c>
      <c r="I122" s="158">
        <f t="shared" si="21"/>
        <v>0</v>
      </c>
    </row>
    <row r="123" spans="1:11" hidden="1">
      <c r="A123" s="118"/>
      <c r="B123" s="751"/>
      <c r="C123" s="752"/>
      <c r="D123" s="119"/>
      <c r="E123" s="158"/>
      <c r="F123" s="119">
        <v>1</v>
      </c>
      <c r="G123" s="158">
        <f>D123*E123*F123</f>
        <v>0</v>
      </c>
      <c r="H123" s="158">
        <f t="shared" si="21"/>
        <v>0</v>
      </c>
      <c r="I123" s="158">
        <f t="shared" si="21"/>
        <v>0</v>
      </c>
    </row>
    <row r="124" spans="1:11" hidden="1">
      <c r="A124" s="118"/>
      <c r="B124" s="751"/>
      <c r="C124" s="752"/>
      <c r="D124" s="119"/>
      <c r="E124" s="158"/>
      <c r="F124" s="119">
        <v>1</v>
      </c>
      <c r="G124" s="158">
        <f>D124*E124*F124</f>
        <v>0</v>
      </c>
      <c r="H124" s="158">
        <f t="shared" si="21"/>
        <v>0</v>
      </c>
      <c r="I124" s="158">
        <f t="shared" si="21"/>
        <v>0</v>
      </c>
    </row>
    <row r="125" spans="1:11" hidden="1">
      <c r="A125" s="118"/>
      <c r="B125" s="751"/>
      <c r="C125" s="752"/>
      <c r="D125" s="119"/>
      <c r="E125" s="158"/>
      <c r="F125" s="119">
        <v>1</v>
      </c>
      <c r="G125" s="158">
        <f t="shared" ref="G125:G135" si="23">D125*E125*F125</f>
        <v>0</v>
      </c>
      <c r="H125" s="158">
        <f t="shared" si="21"/>
        <v>0</v>
      </c>
      <c r="I125" s="158">
        <f t="shared" si="21"/>
        <v>0</v>
      </c>
    </row>
    <row r="126" spans="1:11" hidden="1">
      <c r="A126" s="118"/>
      <c r="B126" s="751"/>
      <c r="C126" s="752"/>
      <c r="D126" s="119"/>
      <c r="E126" s="158"/>
      <c r="F126" s="119">
        <v>1</v>
      </c>
      <c r="G126" s="158">
        <f t="shared" si="23"/>
        <v>0</v>
      </c>
      <c r="H126" s="158">
        <f t="shared" si="21"/>
        <v>0</v>
      </c>
      <c r="I126" s="158">
        <f t="shared" si="21"/>
        <v>0</v>
      </c>
    </row>
    <row r="127" spans="1:11" hidden="1">
      <c r="A127" s="118"/>
      <c r="B127" s="751"/>
      <c r="C127" s="752"/>
      <c r="D127" s="119"/>
      <c r="E127" s="158"/>
      <c r="F127" s="119">
        <v>1</v>
      </c>
      <c r="G127" s="158">
        <f t="shared" si="23"/>
        <v>0</v>
      </c>
      <c r="H127" s="158">
        <f t="shared" si="21"/>
        <v>0</v>
      </c>
      <c r="I127" s="158">
        <f t="shared" si="21"/>
        <v>0</v>
      </c>
    </row>
    <row r="128" spans="1:11" hidden="1">
      <c r="A128" s="118"/>
      <c r="B128" s="751"/>
      <c r="C128" s="752"/>
      <c r="D128" s="119"/>
      <c r="E128" s="158"/>
      <c r="F128" s="119">
        <v>1</v>
      </c>
      <c r="G128" s="158">
        <f t="shared" si="23"/>
        <v>0</v>
      </c>
      <c r="H128" s="158">
        <f t="shared" si="21"/>
        <v>0</v>
      </c>
      <c r="I128" s="158">
        <f t="shared" si="21"/>
        <v>0</v>
      </c>
    </row>
    <row r="129" spans="1:11" hidden="1">
      <c r="A129" s="118"/>
      <c r="B129" s="740"/>
      <c r="C129" s="741"/>
      <c r="D129" s="119"/>
      <c r="E129" s="158"/>
      <c r="F129" s="119"/>
      <c r="G129" s="158">
        <f t="shared" si="23"/>
        <v>0</v>
      </c>
      <c r="H129" s="158">
        <f t="shared" si="21"/>
        <v>0</v>
      </c>
      <c r="I129" s="158">
        <f t="shared" si="21"/>
        <v>0</v>
      </c>
    </row>
    <row r="130" spans="1:11" hidden="1">
      <c r="A130" s="118"/>
      <c r="B130" s="751"/>
      <c r="C130" s="752"/>
      <c r="D130" s="119"/>
      <c r="E130" s="158"/>
      <c r="F130" s="119"/>
      <c r="G130" s="158">
        <f t="shared" si="23"/>
        <v>0</v>
      </c>
      <c r="H130" s="158">
        <f t="shared" si="21"/>
        <v>0</v>
      </c>
      <c r="I130" s="158">
        <f t="shared" si="21"/>
        <v>0</v>
      </c>
    </row>
    <row r="131" spans="1:11" hidden="1">
      <c r="A131" s="118"/>
      <c r="B131" s="740"/>
      <c r="C131" s="741"/>
      <c r="D131" s="119"/>
      <c r="E131" s="158"/>
      <c r="F131" s="119">
        <v>1</v>
      </c>
      <c r="G131" s="158">
        <f t="shared" si="23"/>
        <v>0</v>
      </c>
      <c r="H131" s="158">
        <f t="shared" si="21"/>
        <v>0</v>
      </c>
      <c r="I131" s="158">
        <f t="shared" si="21"/>
        <v>0</v>
      </c>
    </row>
    <row r="132" spans="1:11" hidden="1">
      <c r="A132" s="118"/>
      <c r="B132" s="751"/>
      <c r="C132" s="752"/>
      <c r="D132" s="119"/>
      <c r="E132" s="158"/>
      <c r="F132" s="119">
        <v>1</v>
      </c>
      <c r="G132" s="158">
        <f t="shared" si="23"/>
        <v>0</v>
      </c>
      <c r="H132" s="158">
        <f t="shared" si="21"/>
        <v>0</v>
      </c>
      <c r="I132" s="158">
        <f t="shared" si="21"/>
        <v>0</v>
      </c>
    </row>
    <row r="133" spans="1:11" hidden="1">
      <c r="A133" s="118"/>
      <c r="B133" s="740"/>
      <c r="C133" s="741"/>
      <c r="D133" s="119"/>
      <c r="E133" s="158"/>
      <c r="F133" s="119">
        <v>1</v>
      </c>
      <c r="G133" s="158">
        <f t="shared" si="23"/>
        <v>0</v>
      </c>
      <c r="H133" s="158">
        <f t="shared" si="21"/>
        <v>0</v>
      </c>
      <c r="I133" s="158">
        <f t="shared" si="21"/>
        <v>0</v>
      </c>
    </row>
    <row r="134" spans="1:11" hidden="1">
      <c r="A134" s="118"/>
      <c r="B134" s="751"/>
      <c r="C134" s="752"/>
      <c r="D134" s="119"/>
      <c r="E134" s="158"/>
      <c r="F134" s="119">
        <v>1</v>
      </c>
      <c r="G134" s="158">
        <f t="shared" si="23"/>
        <v>0</v>
      </c>
      <c r="H134" s="158">
        <f t="shared" si="21"/>
        <v>0</v>
      </c>
      <c r="I134" s="158">
        <f t="shared" si="21"/>
        <v>0</v>
      </c>
    </row>
    <row r="135" spans="1:11" hidden="1">
      <c r="A135" s="118"/>
      <c r="B135" s="751"/>
      <c r="C135" s="752"/>
      <c r="D135" s="119"/>
      <c r="E135" s="119"/>
      <c r="F135" s="119"/>
      <c r="G135" s="158">
        <f t="shared" si="23"/>
        <v>0</v>
      </c>
      <c r="H135" s="158">
        <f t="shared" si="21"/>
        <v>0</v>
      </c>
      <c r="I135" s="158">
        <f t="shared" si="21"/>
        <v>0</v>
      </c>
    </row>
    <row r="136" spans="1:11" s="157" customFormat="1" hidden="1">
      <c r="A136" s="155"/>
      <c r="B136" s="742" t="s">
        <v>214</v>
      </c>
      <c r="C136" s="743"/>
      <c r="D136" s="156"/>
      <c r="E136" s="156"/>
      <c r="F136" s="156"/>
      <c r="G136" s="159">
        <f>SUM(G118:G135)</f>
        <v>0</v>
      </c>
      <c r="H136" s="159">
        <f t="shared" ref="H136:I136" si="24">SUM(H118:H135)</f>
        <v>0</v>
      </c>
      <c r="I136" s="159">
        <f t="shared" si="24"/>
        <v>0</v>
      </c>
      <c r="J136" s="160"/>
      <c r="K136" s="160"/>
    </row>
    <row r="137" spans="1:11" hidden="1"/>
    <row r="138" spans="1:11" s="66" customFormat="1" ht="14.25" hidden="1">
      <c r="A138" s="66" t="s">
        <v>253</v>
      </c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</row>
    <row r="139" spans="1:11" hidden="1"/>
    <row r="140" spans="1:11" ht="48.75" hidden="1">
      <c r="A140" s="120" t="s">
        <v>216</v>
      </c>
      <c r="B140" s="749" t="s">
        <v>0</v>
      </c>
      <c r="C140" s="750"/>
      <c r="D140" s="115" t="s">
        <v>254</v>
      </c>
      <c r="E140" s="115" t="s">
        <v>255</v>
      </c>
      <c r="F140" s="115" t="s">
        <v>256</v>
      </c>
      <c r="G140" s="115" t="s">
        <v>256</v>
      </c>
      <c r="H140" s="115" t="s">
        <v>256</v>
      </c>
    </row>
    <row r="141" spans="1:11" hidden="1">
      <c r="A141" s="117">
        <v>1</v>
      </c>
      <c r="B141" s="751">
        <v>2</v>
      </c>
      <c r="C141" s="752"/>
      <c r="D141" s="117">
        <v>3</v>
      </c>
      <c r="E141" s="117">
        <v>4</v>
      </c>
      <c r="F141" s="117">
        <v>5</v>
      </c>
      <c r="G141" s="117">
        <v>6</v>
      </c>
      <c r="H141" s="117">
        <v>7</v>
      </c>
    </row>
    <row r="142" spans="1:11" hidden="1">
      <c r="A142" s="118"/>
      <c r="B142" s="751"/>
      <c r="C142" s="752"/>
      <c r="D142" s="119"/>
      <c r="E142" s="119"/>
      <c r="F142" s="119"/>
      <c r="G142" s="119"/>
      <c r="H142" s="119"/>
    </row>
    <row r="143" spans="1:11" hidden="1">
      <c r="A143" s="118"/>
      <c r="B143" s="751"/>
      <c r="C143" s="752"/>
      <c r="D143" s="119"/>
      <c r="E143" s="119"/>
      <c r="F143" s="119"/>
      <c r="G143" s="119"/>
      <c r="H143" s="119"/>
    </row>
    <row r="144" spans="1:11" hidden="1">
      <c r="A144" s="118"/>
      <c r="B144" s="751"/>
      <c r="C144" s="752"/>
      <c r="D144" s="119"/>
      <c r="E144" s="119"/>
      <c r="F144" s="119"/>
      <c r="G144" s="119"/>
      <c r="H144" s="119"/>
    </row>
    <row r="145" spans="1:11" hidden="1">
      <c r="A145" s="118"/>
      <c r="B145" s="751"/>
      <c r="C145" s="752"/>
      <c r="D145" s="119"/>
      <c r="E145" s="119"/>
      <c r="F145" s="119"/>
      <c r="G145" s="119"/>
      <c r="H145" s="119"/>
    </row>
    <row r="146" spans="1:11" hidden="1">
      <c r="A146" s="118"/>
      <c r="B146" s="751"/>
      <c r="C146" s="752"/>
      <c r="D146" s="119"/>
      <c r="E146" s="119"/>
      <c r="F146" s="119"/>
      <c r="G146" s="119"/>
      <c r="H146" s="119"/>
    </row>
    <row r="147" spans="1:11" hidden="1">
      <c r="A147" s="118"/>
      <c r="B147" s="751"/>
      <c r="C147" s="752"/>
      <c r="D147" s="119"/>
      <c r="E147" s="119"/>
      <c r="F147" s="119"/>
      <c r="G147" s="119"/>
      <c r="H147" s="119"/>
    </row>
    <row r="148" spans="1:11" s="157" customFormat="1" hidden="1">
      <c r="A148" s="155"/>
      <c r="B148" s="742" t="s">
        <v>214</v>
      </c>
      <c r="C148" s="743"/>
      <c r="D148" s="156"/>
      <c r="E148" s="156"/>
      <c r="F148" s="156">
        <f>SUM(F142:F147)</f>
        <v>0</v>
      </c>
      <c r="G148" s="156">
        <f t="shared" ref="G148:H148" si="25">SUM(G142:G147)</f>
        <v>0</v>
      </c>
      <c r="H148" s="156">
        <f t="shared" si="25"/>
        <v>0</v>
      </c>
      <c r="I148" s="160"/>
      <c r="J148" s="160"/>
      <c r="K148" s="160"/>
    </row>
    <row r="150" spans="1:11" s="66" customFormat="1" ht="14.25">
      <c r="A150" s="66" t="s">
        <v>257</v>
      </c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</row>
    <row r="152" spans="1:11" ht="24.75">
      <c r="A152" s="120" t="s">
        <v>216</v>
      </c>
      <c r="B152" s="749" t="s">
        <v>604</v>
      </c>
      <c r="C152" s="750"/>
      <c r="D152" s="115" t="s">
        <v>258</v>
      </c>
      <c r="E152" s="115" t="s">
        <v>259</v>
      </c>
      <c r="F152" s="115" t="s">
        <v>299</v>
      </c>
      <c r="G152" s="115" t="s">
        <v>300</v>
      </c>
      <c r="H152" s="115" t="s">
        <v>399</v>
      </c>
    </row>
    <row r="153" spans="1:11">
      <c r="A153" s="117">
        <v>1</v>
      </c>
      <c r="B153" s="751">
        <v>2</v>
      </c>
      <c r="C153" s="752"/>
      <c r="D153" s="117">
        <v>3</v>
      </c>
      <c r="E153" s="117">
        <v>4</v>
      </c>
      <c r="F153" s="117">
        <v>5</v>
      </c>
      <c r="G153" s="117">
        <v>6</v>
      </c>
      <c r="H153" s="117">
        <v>7</v>
      </c>
    </row>
    <row r="154" spans="1:11">
      <c r="A154" s="118"/>
      <c r="B154" s="740" t="s">
        <v>552</v>
      </c>
      <c r="C154" s="741"/>
      <c r="D154" s="119">
        <v>1</v>
      </c>
      <c r="E154" s="158">
        <v>372956.89</v>
      </c>
      <c r="F154" s="158">
        <f>E154*D154</f>
        <v>372956.89</v>
      </c>
      <c r="G154" s="158">
        <v>0</v>
      </c>
      <c r="H154" s="158">
        <v>0</v>
      </c>
    </row>
    <row r="155" spans="1:11">
      <c r="A155" s="118"/>
      <c r="B155" s="740" t="s">
        <v>579</v>
      </c>
      <c r="C155" s="741"/>
      <c r="D155" s="119">
        <v>1</v>
      </c>
      <c r="E155" s="158">
        <v>1500000</v>
      </c>
      <c r="F155" s="158">
        <v>0</v>
      </c>
      <c r="G155" s="158">
        <v>0</v>
      </c>
      <c r="H155" s="158">
        <v>1500000</v>
      </c>
    </row>
    <row r="156" spans="1:11" ht="30.75" customHeight="1">
      <c r="A156" s="118"/>
      <c r="B156" s="783" t="s">
        <v>605</v>
      </c>
      <c r="C156" s="784"/>
      <c r="D156" s="119">
        <v>2</v>
      </c>
      <c r="E156" s="158">
        <v>30000</v>
      </c>
      <c r="F156" s="158">
        <f t="shared" ref="F156" si="26">E156*D156</f>
        <v>60000</v>
      </c>
      <c r="G156" s="158">
        <v>0</v>
      </c>
      <c r="H156" s="158">
        <f t="shared" ref="G156:H171" si="27">G156</f>
        <v>0</v>
      </c>
    </row>
    <row r="157" spans="1:11" hidden="1">
      <c r="A157" s="118"/>
      <c r="B157" s="751"/>
      <c r="C157" s="752"/>
      <c r="D157" s="119"/>
      <c r="E157" s="158"/>
      <c r="F157" s="158">
        <f t="shared" ref="F157:F185" si="28">E157*D157</f>
        <v>0</v>
      </c>
      <c r="G157" s="158">
        <f t="shared" si="27"/>
        <v>0</v>
      </c>
      <c r="H157" s="158">
        <f t="shared" si="27"/>
        <v>0</v>
      </c>
    </row>
    <row r="158" spans="1:11" hidden="1">
      <c r="A158" s="118"/>
      <c r="B158" s="740"/>
      <c r="C158" s="741"/>
      <c r="D158" s="119"/>
      <c r="E158" s="158"/>
      <c r="F158" s="158">
        <f t="shared" si="28"/>
        <v>0</v>
      </c>
      <c r="G158" s="158">
        <f t="shared" si="27"/>
        <v>0</v>
      </c>
      <c r="H158" s="158">
        <f t="shared" si="27"/>
        <v>0</v>
      </c>
    </row>
    <row r="159" spans="1:11" hidden="1">
      <c r="A159" s="118"/>
      <c r="B159" s="751"/>
      <c r="C159" s="752"/>
      <c r="D159" s="119"/>
      <c r="E159" s="158"/>
      <c r="F159" s="158">
        <f t="shared" si="28"/>
        <v>0</v>
      </c>
      <c r="G159" s="158">
        <f t="shared" si="27"/>
        <v>0</v>
      </c>
      <c r="H159" s="158">
        <f t="shared" si="27"/>
        <v>0</v>
      </c>
    </row>
    <row r="160" spans="1:11" hidden="1">
      <c r="A160" s="118"/>
      <c r="B160" s="740"/>
      <c r="C160" s="741"/>
      <c r="D160" s="119"/>
      <c r="E160" s="158"/>
      <c r="F160" s="158">
        <f t="shared" si="28"/>
        <v>0</v>
      </c>
      <c r="G160" s="158">
        <f t="shared" si="27"/>
        <v>0</v>
      </c>
      <c r="H160" s="158">
        <f t="shared" si="27"/>
        <v>0</v>
      </c>
    </row>
    <row r="161" spans="1:8" hidden="1">
      <c r="A161" s="118"/>
      <c r="B161" s="751"/>
      <c r="C161" s="752"/>
      <c r="D161" s="119"/>
      <c r="E161" s="158"/>
      <c r="F161" s="158">
        <f t="shared" si="28"/>
        <v>0</v>
      </c>
      <c r="G161" s="158">
        <f t="shared" si="27"/>
        <v>0</v>
      </c>
      <c r="H161" s="158">
        <f t="shared" si="27"/>
        <v>0</v>
      </c>
    </row>
    <row r="162" spans="1:8" hidden="1">
      <c r="A162" s="118"/>
      <c r="B162" s="775"/>
      <c r="C162" s="776"/>
      <c r="D162" s="119"/>
      <c r="E162" s="158"/>
      <c r="F162" s="158">
        <f t="shared" si="28"/>
        <v>0</v>
      </c>
      <c r="G162" s="158">
        <f t="shared" si="27"/>
        <v>0</v>
      </c>
      <c r="H162" s="158">
        <f t="shared" si="27"/>
        <v>0</v>
      </c>
    </row>
    <row r="163" spans="1:8" hidden="1">
      <c r="A163" s="118"/>
      <c r="B163" s="751"/>
      <c r="C163" s="752"/>
      <c r="D163" s="119"/>
      <c r="E163" s="158"/>
      <c r="F163" s="158">
        <f t="shared" si="28"/>
        <v>0</v>
      </c>
      <c r="G163" s="158">
        <f t="shared" si="27"/>
        <v>0</v>
      </c>
      <c r="H163" s="158">
        <f t="shared" si="27"/>
        <v>0</v>
      </c>
    </row>
    <row r="164" spans="1:8" hidden="1">
      <c r="A164" s="118"/>
      <c r="B164" s="740"/>
      <c r="C164" s="741"/>
      <c r="D164" s="119"/>
      <c r="E164" s="158"/>
      <c r="F164" s="158">
        <f t="shared" si="28"/>
        <v>0</v>
      </c>
      <c r="G164" s="158">
        <f t="shared" si="27"/>
        <v>0</v>
      </c>
      <c r="H164" s="158">
        <f t="shared" si="27"/>
        <v>0</v>
      </c>
    </row>
    <row r="165" spans="1:8" hidden="1">
      <c r="A165" s="118"/>
      <c r="B165" s="751"/>
      <c r="C165" s="752"/>
      <c r="D165" s="119"/>
      <c r="E165" s="158"/>
      <c r="F165" s="158">
        <f t="shared" si="28"/>
        <v>0</v>
      </c>
      <c r="G165" s="158">
        <f t="shared" si="27"/>
        <v>0</v>
      </c>
      <c r="H165" s="158">
        <f t="shared" si="27"/>
        <v>0</v>
      </c>
    </row>
    <row r="166" spans="1:8" hidden="1">
      <c r="A166" s="118"/>
      <c r="B166" s="740"/>
      <c r="C166" s="741"/>
      <c r="D166" s="119"/>
      <c r="E166" s="158"/>
      <c r="F166" s="158">
        <f t="shared" si="28"/>
        <v>0</v>
      </c>
      <c r="G166" s="158">
        <f t="shared" si="27"/>
        <v>0</v>
      </c>
      <c r="H166" s="158">
        <f t="shared" si="27"/>
        <v>0</v>
      </c>
    </row>
    <row r="167" spans="1:8" hidden="1">
      <c r="A167" s="118"/>
      <c r="B167" s="751"/>
      <c r="C167" s="752"/>
      <c r="D167" s="119"/>
      <c r="E167" s="158"/>
      <c r="F167" s="158">
        <f t="shared" si="28"/>
        <v>0</v>
      </c>
      <c r="G167" s="158">
        <f t="shared" si="27"/>
        <v>0</v>
      </c>
      <c r="H167" s="158">
        <f t="shared" si="27"/>
        <v>0</v>
      </c>
    </row>
    <row r="168" spans="1:8" hidden="1">
      <c r="A168" s="118"/>
      <c r="B168" s="740"/>
      <c r="C168" s="741"/>
      <c r="D168" s="119"/>
      <c r="E168" s="158"/>
      <c r="F168" s="158">
        <f t="shared" si="28"/>
        <v>0</v>
      </c>
      <c r="G168" s="158">
        <f t="shared" si="27"/>
        <v>0</v>
      </c>
      <c r="H168" s="158">
        <f t="shared" si="27"/>
        <v>0</v>
      </c>
    </row>
    <row r="169" spans="1:8" hidden="1">
      <c r="A169" s="118"/>
      <c r="B169" s="751"/>
      <c r="C169" s="752"/>
      <c r="D169" s="119"/>
      <c r="E169" s="158"/>
      <c r="F169" s="158">
        <f t="shared" si="28"/>
        <v>0</v>
      </c>
      <c r="G169" s="158">
        <f t="shared" si="27"/>
        <v>0</v>
      </c>
      <c r="H169" s="158">
        <f t="shared" si="27"/>
        <v>0</v>
      </c>
    </row>
    <row r="170" spans="1:8" hidden="1">
      <c r="A170" s="118"/>
      <c r="B170" s="740"/>
      <c r="C170" s="741"/>
      <c r="D170" s="119"/>
      <c r="E170" s="158"/>
      <c r="F170" s="158">
        <f t="shared" si="28"/>
        <v>0</v>
      </c>
      <c r="G170" s="158">
        <f t="shared" si="27"/>
        <v>0</v>
      </c>
      <c r="H170" s="158">
        <f t="shared" si="27"/>
        <v>0</v>
      </c>
    </row>
    <row r="171" spans="1:8" hidden="1">
      <c r="A171" s="118"/>
      <c r="B171" s="751"/>
      <c r="C171" s="752"/>
      <c r="D171" s="119"/>
      <c r="E171" s="158"/>
      <c r="F171" s="158">
        <f t="shared" si="28"/>
        <v>0</v>
      </c>
      <c r="G171" s="158">
        <f t="shared" si="27"/>
        <v>0</v>
      </c>
      <c r="H171" s="158">
        <f t="shared" si="27"/>
        <v>0</v>
      </c>
    </row>
    <row r="172" spans="1:8" hidden="1">
      <c r="A172" s="118"/>
      <c r="B172" s="740"/>
      <c r="C172" s="741"/>
      <c r="D172" s="119"/>
      <c r="E172" s="158"/>
      <c r="F172" s="158">
        <f t="shared" si="28"/>
        <v>0</v>
      </c>
      <c r="G172" s="158">
        <f t="shared" ref="G172:H185" si="29">F172</f>
        <v>0</v>
      </c>
      <c r="H172" s="158">
        <f t="shared" si="29"/>
        <v>0</v>
      </c>
    </row>
    <row r="173" spans="1:8" hidden="1">
      <c r="A173" s="118"/>
      <c r="B173" s="751"/>
      <c r="C173" s="752"/>
      <c r="D173" s="119"/>
      <c r="E173" s="158"/>
      <c r="F173" s="158">
        <f t="shared" si="28"/>
        <v>0</v>
      </c>
      <c r="G173" s="158">
        <f t="shared" si="29"/>
        <v>0</v>
      </c>
      <c r="H173" s="158">
        <f t="shared" si="29"/>
        <v>0</v>
      </c>
    </row>
    <row r="174" spans="1:8" hidden="1">
      <c r="A174" s="118"/>
      <c r="B174" s="740"/>
      <c r="C174" s="741"/>
      <c r="D174" s="119"/>
      <c r="E174" s="158"/>
      <c r="F174" s="158">
        <f t="shared" si="28"/>
        <v>0</v>
      </c>
      <c r="G174" s="158">
        <f t="shared" si="29"/>
        <v>0</v>
      </c>
      <c r="H174" s="158">
        <f t="shared" si="29"/>
        <v>0</v>
      </c>
    </row>
    <row r="175" spans="1:8" hidden="1">
      <c r="A175" s="118"/>
      <c r="B175" s="751"/>
      <c r="C175" s="752"/>
      <c r="D175" s="119"/>
      <c r="E175" s="158"/>
      <c r="F175" s="158">
        <f t="shared" si="28"/>
        <v>0</v>
      </c>
      <c r="G175" s="158">
        <f t="shared" si="29"/>
        <v>0</v>
      </c>
      <c r="H175" s="158">
        <f t="shared" si="29"/>
        <v>0</v>
      </c>
    </row>
    <row r="176" spans="1:8" hidden="1">
      <c r="A176" s="118"/>
      <c r="B176" s="740"/>
      <c r="C176" s="741"/>
      <c r="D176" s="119"/>
      <c r="E176" s="158"/>
      <c r="F176" s="158">
        <f t="shared" si="28"/>
        <v>0</v>
      </c>
      <c r="G176" s="158">
        <f t="shared" si="29"/>
        <v>0</v>
      </c>
      <c r="H176" s="158">
        <f t="shared" si="29"/>
        <v>0</v>
      </c>
    </row>
    <row r="177" spans="1:11" hidden="1">
      <c r="A177" s="118"/>
      <c r="B177" s="751"/>
      <c r="C177" s="752"/>
      <c r="D177" s="119"/>
      <c r="E177" s="158"/>
      <c r="F177" s="158">
        <f t="shared" si="28"/>
        <v>0</v>
      </c>
      <c r="G177" s="158">
        <f t="shared" si="29"/>
        <v>0</v>
      </c>
      <c r="H177" s="158">
        <f t="shared" si="29"/>
        <v>0</v>
      </c>
    </row>
    <row r="178" spans="1:11" hidden="1">
      <c r="A178" s="118"/>
      <c r="B178" s="755"/>
      <c r="C178" s="756"/>
      <c r="D178" s="119"/>
      <c r="E178" s="158"/>
      <c r="F178" s="158">
        <f t="shared" si="28"/>
        <v>0</v>
      </c>
      <c r="G178" s="158">
        <f t="shared" si="29"/>
        <v>0</v>
      </c>
      <c r="H178" s="158">
        <f t="shared" si="29"/>
        <v>0</v>
      </c>
    </row>
    <row r="179" spans="1:11" hidden="1">
      <c r="A179" s="118"/>
      <c r="B179" s="751"/>
      <c r="C179" s="752"/>
      <c r="D179" s="119"/>
      <c r="E179" s="158"/>
      <c r="F179" s="158">
        <f t="shared" si="28"/>
        <v>0</v>
      </c>
      <c r="G179" s="158">
        <f t="shared" si="29"/>
        <v>0</v>
      </c>
      <c r="H179" s="158">
        <f t="shared" si="29"/>
        <v>0</v>
      </c>
    </row>
    <row r="180" spans="1:11" hidden="1">
      <c r="A180" s="118"/>
      <c r="B180" s="755"/>
      <c r="C180" s="756"/>
      <c r="D180" s="119"/>
      <c r="E180" s="158"/>
      <c r="F180" s="158">
        <f t="shared" si="28"/>
        <v>0</v>
      </c>
      <c r="G180" s="158">
        <f t="shared" si="29"/>
        <v>0</v>
      </c>
      <c r="H180" s="158">
        <f t="shared" si="29"/>
        <v>0</v>
      </c>
    </row>
    <row r="181" spans="1:11" hidden="1">
      <c r="A181" s="118"/>
      <c r="B181" s="751"/>
      <c r="C181" s="752"/>
      <c r="D181" s="119"/>
      <c r="E181" s="158"/>
      <c r="F181" s="158">
        <f t="shared" si="28"/>
        <v>0</v>
      </c>
      <c r="G181" s="158">
        <f t="shared" si="29"/>
        <v>0</v>
      </c>
      <c r="H181" s="158">
        <f t="shared" si="29"/>
        <v>0</v>
      </c>
    </row>
    <row r="182" spans="1:11" hidden="1">
      <c r="A182" s="118"/>
      <c r="B182" s="755"/>
      <c r="C182" s="756"/>
      <c r="D182" s="119"/>
      <c r="E182" s="158"/>
      <c r="F182" s="158">
        <f t="shared" si="28"/>
        <v>0</v>
      </c>
      <c r="G182" s="158">
        <f t="shared" si="29"/>
        <v>0</v>
      </c>
      <c r="H182" s="158">
        <f t="shared" si="29"/>
        <v>0</v>
      </c>
    </row>
    <row r="183" spans="1:11" hidden="1">
      <c r="A183" s="118"/>
      <c r="B183" s="751"/>
      <c r="C183" s="752"/>
      <c r="D183" s="119"/>
      <c r="E183" s="158"/>
      <c r="F183" s="158">
        <f t="shared" si="28"/>
        <v>0</v>
      </c>
      <c r="G183" s="158">
        <f t="shared" si="29"/>
        <v>0</v>
      </c>
      <c r="H183" s="158">
        <f t="shared" si="29"/>
        <v>0</v>
      </c>
    </row>
    <row r="184" spans="1:11" hidden="1">
      <c r="A184" s="118"/>
      <c r="B184" s="755"/>
      <c r="C184" s="756"/>
      <c r="D184" s="119"/>
      <c r="E184" s="158"/>
      <c r="F184" s="158">
        <f t="shared" si="28"/>
        <v>0</v>
      </c>
      <c r="G184" s="158">
        <f t="shared" si="29"/>
        <v>0</v>
      </c>
      <c r="H184" s="158">
        <f t="shared" si="29"/>
        <v>0</v>
      </c>
    </row>
    <row r="185" spans="1:11" hidden="1">
      <c r="A185" s="118"/>
      <c r="B185" s="751"/>
      <c r="C185" s="752"/>
      <c r="D185" s="119"/>
      <c r="E185" s="158"/>
      <c r="F185" s="158">
        <f t="shared" si="28"/>
        <v>0</v>
      </c>
      <c r="G185" s="158">
        <f t="shared" si="29"/>
        <v>0</v>
      </c>
      <c r="H185" s="158">
        <f t="shared" si="29"/>
        <v>0</v>
      </c>
    </row>
    <row r="186" spans="1:11" s="157" customFormat="1">
      <c r="A186" s="155"/>
      <c r="B186" s="742" t="s">
        <v>214</v>
      </c>
      <c r="C186" s="743"/>
      <c r="D186" s="156"/>
      <c r="E186" s="159"/>
      <c r="F186" s="159">
        <f>SUM(F154:F185)</f>
        <v>432956.89</v>
      </c>
      <c r="G186" s="159">
        <f t="shared" ref="G186:H186" si="30">SUM(G154:G185)</f>
        <v>0</v>
      </c>
      <c r="H186" s="159">
        <f t="shared" si="30"/>
        <v>1500000</v>
      </c>
      <c r="I186" s="160"/>
      <c r="J186" s="160"/>
      <c r="K186" s="160"/>
    </row>
    <row r="188" spans="1:11" s="66" customFormat="1" ht="14.25" hidden="1">
      <c r="A188" s="66" t="s">
        <v>260</v>
      </c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</row>
    <row r="189" spans="1:11" hidden="1"/>
    <row r="190" spans="1:11" ht="24.75" hidden="1">
      <c r="A190" s="120" t="s">
        <v>216</v>
      </c>
      <c r="B190" s="749" t="s">
        <v>235</v>
      </c>
      <c r="C190" s="750"/>
      <c r="D190" s="115" t="s">
        <v>258</v>
      </c>
      <c r="E190" s="115" t="s">
        <v>259</v>
      </c>
      <c r="F190" s="115" t="s">
        <v>454</v>
      </c>
      <c r="G190" s="115" t="s">
        <v>299</v>
      </c>
      <c r="H190" s="115" t="s">
        <v>300</v>
      </c>
    </row>
    <row r="191" spans="1:11" hidden="1">
      <c r="A191" s="117">
        <v>1</v>
      </c>
      <c r="B191" s="751">
        <v>2</v>
      </c>
      <c r="C191" s="752"/>
      <c r="D191" s="117">
        <v>3</v>
      </c>
      <c r="E191" s="117">
        <v>4</v>
      </c>
      <c r="F191" s="117">
        <v>5</v>
      </c>
      <c r="G191" s="117">
        <v>6</v>
      </c>
      <c r="H191" s="117">
        <v>7</v>
      </c>
    </row>
    <row r="192" spans="1:11" hidden="1">
      <c r="A192" s="118">
        <v>1</v>
      </c>
      <c r="B192" s="740"/>
      <c r="C192" s="741"/>
      <c r="D192" s="119"/>
      <c r="E192" s="158"/>
      <c r="F192" s="158">
        <f>E192*D192</f>
        <v>0</v>
      </c>
      <c r="G192" s="158">
        <v>0</v>
      </c>
      <c r="H192" s="158">
        <f>G192</f>
        <v>0</v>
      </c>
    </row>
    <row r="193" spans="1:8" hidden="1">
      <c r="A193" s="118">
        <v>2</v>
      </c>
      <c r="B193" s="740"/>
      <c r="C193" s="741"/>
      <c r="D193" s="119"/>
      <c r="E193" s="158"/>
      <c r="F193" s="158">
        <f t="shared" ref="F193:F213" si="31">E193*D193</f>
        <v>0</v>
      </c>
      <c r="G193" s="158">
        <v>0</v>
      </c>
      <c r="H193" s="158">
        <f t="shared" ref="G193:H211" si="32">G193</f>
        <v>0</v>
      </c>
    </row>
    <row r="194" spans="1:8" hidden="1">
      <c r="A194" s="118"/>
      <c r="B194" s="740"/>
      <c r="C194" s="741"/>
      <c r="D194" s="119"/>
      <c r="E194" s="158"/>
      <c r="F194" s="158">
        <f t="shared" si="31"/>
        <v>0</v>
      </c>
      <c r="G194" s="158">
        <f t="shared" si="32"/>
        <v>0</v>
      </c>
      <c r="H194" s="158">
        <f t="shared" si="32"/>
        <v>0</v>
      </c>
    </row>
    <row r="195" spans="1:8" hidden="1">
      <c r="A195" s="118"/>
      <c r="B195" s="740"/>
      <c r="C195" s="741"/>
      <c r="D195" s="119"/>
      <c r="E195" s="158"/>
      <c r="F195" s="158">
        <f>E195*D195</f>
        <v>0</v>
      </c>
      <c r="G195" s="158">
        <f>F195</f>
        <v>0</v>
      </c>
      <c r="H195" s="158">
        <f t="shared" si="32"/>
        <v>0</v>
      </c>
    </row>
    <row r="196" spans="1:8" hidden="1">
      <c r="A196" s="118"/>
      <c r="B196" s="740"/>
      <c r="C196" s="741"/>
      <c r="D196" s="119"/>
      <c r="E196" s="158"/>
      <c r="F196" s="158">
        <f t="shared" si="31"/>
        <v>0</v>
      </c>
      <c r="G196" s="158">
        <f t="shared" si="32"/>
        <v>0</v>
      </c>
      <c r="H196" s="158">
        <f t="shared" si="32"/>
        <v>0</v>
      </c>
    </row>
    <row r="197" spans="1:8" hidden="1">
      <c r="A197" s="118"/>
      <c r="B197" s="740"/>
      <c r="C197" s="741"/>
      <c r="D197" s="119"/>
      <c r="E197" s="158"/>
      <c r="F197" s="158">
        <f t="shared" si="31"/>
        <v>0</v>
      </c>
      <c r="G197" s="158">
        <f t="shared" si="32"/>
        <v>0</v>
      </c>
      <c r="H197" s="158">
        <f t="shared" si="32"/>
        <v>0</v>
      </c>
    </row>
    <row r="198" spans="1:8" hidden="1">
      <c r="A198" s="118"/>
      <c r="B198" s="740"/>
      <c r="C198" s="741"/>
      <c r="D198" s="119"/>
      <c r="E198" s="158"/>
      <c r="F198" s="158">
        <f t="shared" si="31"/>
        <v>0</v>
      </c>
      <c r="G198" s="158">
        <f t="shared" si="32"/>
        <v>0</v>
      </c>
      <c r="H198" s="158">
        <f t="shared" si="32"/>
        <v>0</v>
      </c>
    </row>
    <row r="199" spans="1:8" hidden="1">
      <c r="A199" s="118"/>
      <c r="B199" s="740"/>
      <c r="C199" s="741"/>
      <c r="D199" s="119"/>
      <c r="E199" s="158"/>
      <c r="F199" s="158">
        <f t="shared" si="31"/>
        <v>0</v>
      </c>
      <c r="G199" s="158">
        <f t="shared" si="32"/>
        <v>0</v>
      </c>
      <c r="H199" s="158">
        <f t="shared" si="32"/>
        <v>0</v>
      </c>
    </row>
    <row r="200" spans="1:8" hidden="1">
      <c r="A200" s="118"/>
      <c r="B200" s="740"/>
      <c r="C200" s="741"/>
      <c r="D200" s="119"/>
      <c r="E200" s="158"/>
      <c r="F200" s="158">
        <f t="shared" si="31"/>
        <v>0</v>
      </c>
      <c r="G200" s="158">
        <f t="shared" si="32"/>
        <v>0</v>
      </c>
      <c r="H200" s="158">
        <f t="shared" si="32"/>
        <v>0</v>
      </c>
    </row>
    <row r="201" spans="1:8" hidden="1">
      <c r="A201" s="118"/>
      <c r="B201" s="781"/>
      <c r="C201" s="782"/>
      <c r="D201" s="119"/>
      <c r="E201" s="158"/>
      <c r="F201" s="158">
        <f t="shared" si="31"/>
        <v>0</v>
      </c>
      <c r="G201" s="158">
        <f t="shared" si="32"/>
        <v>0</v>
      </c>
      <c r="H201" s="158">
        <f t="shared" si="32"/>
        <v>0</v>
      </c>
    </row>
    <row r="202" spans="1:8" hidden="1">
      <c r="A202" s="118"/>
      <c r="B202" s="779"/>
      <c r="C202" s="780"/>
      <c r="D202" s="119"/>
      <c r="E202" s="158"/>
      <c r="F202" s="158">
        <f t="shared" si="31"/>
        <v>0</v>
      </c>
      <c r="G202" s="158">
        <f t="shared" si="32"/>
        <v>0</v>
      </c>
      <c r="H202" s="158">
        <f t="shared" si="32"/>
        <v>0</v>
      </c>
    </row>
    <row r="203" spans="1:8" hidden="1">
      <c r="A203" s="118"/>
      <c r="B203" s="779"/>
      <c r="C203" s="780"/>
      <c r="D203" s="119"/>
      <c r="E203" s="158"/>
      <c r="F203" s="158">
        <f t="shared" si="31"/>
        <v>0</v>
      </c>
      <c r="G203" s="158">
        <f t="shared" si="32"/>
        <v>0</v>
      </c>
      <c r="H203" s="158">
        <f t="shared" si="32"/>
        <v>0</v>
      </c>
    </row>
    <row r="204" spans="1:8" hidden="1">
      <c r="A204" s="118"/>
      <c r="B204" s="781"/>
      <c r="C204" s="782"/>
      <c r="D204" s="119"/>
      <c r="E204" s="158"/>
      <c r="F204" s="158">
        <f t="shared" si="31"/>
        <v>0</v>
      </c>
      <c r="G204" s="158">
        <f t="shared" si="32"/>
        <v>0</v>
      </c>
      <c r="H204" s="158">
        <f t="shared" si="32"/>
        <v>0</v>
      </c>
    </row>
    <row r="205" spans="1:8" hidden="1">
      <c r="A205" s="118"/>
      <c r="B205" s="779"/>
      <c r="C205" s="780"/>
      <c r="D205" s="119"/>
      <c r="E205" s="158"/>
      <c r="F205" s="158">
        <f t="shared" si="31"/>
        <v>0</v>
      </c>
      <c r="G205" s="158">
        <f t="shared" si="32"/>
        <v>0</v>
      </c>
      <c r="H205" s="158">
        <f t="shared" si="32"/>
        <v>0</v>
      </c>
    </row>
    <row r="206" spans="1:8" hidden="1">
      <c r="A206" s="118"/>
      <c r="B206" s="779"/>
      <c r="C206" s="780"/>
      <c r="D206" s="119"/>
      <c r="E206" s="158"/>
      <c r="F206" s="158">
        <f t="shared" si="31"/>
        <v>0</v>
      </c>
      <c r="G206" s="158">
        <f t="shared" si="32"/>
        <v>0</v>
      </c>
      <c r="H206" s="158">
        <f t="shared" si="32"/>
        <v>0</v>
      </c>
    </row>
    <row r="207" spans="1:8" hidden="1">
      <c r="A207" s="118"/>
      <c r="B207" s="779"/>
      <c r="C207" s="780"/>
      <c r="D207" s="119"/>
      <c r="E207" s="158"/>
      <c r="F207" s="158">
        <f t="shared" si="31"/>
        <v>0</v>
      </c>
      <c r="G207" s="158">
        <v>0</v>
      </c>
      <c r="H207" s="158">
        <f t="shared" si="32"/>
        <v>0</v>
      </c>
    </row>
    <row r="208" spans="1:8" hidden="1">
      <c r="A208" s="118"/>
      <c r="B208" s="779"/>
      <c r="C208" s="780"/>
      <c r="D208" s="119"/>
      <c r="E208" s="158"/>
      <c r="F208" s="158">
        <f t="shared" si="31"/>
        <v>0</v>
      </c>
      <c r="G208" s="158">
        <f t="shared" si="32"/>
        <v>0</v>
      </c>
      <c r="H208" s="158">
        <f t="shared" si="32"/>
        <v>0</v>
      </c>
    </row>
    <row r="209" spans="1:11" hidden="1">
      <c r="A209" s="118"/>
      <c r="B209" s="779"/>
      <c r="C209" s="780"/>
      <c r="D209" s="119"/>
      <c r="E209" s="158"/>
      <c r="F209" s="158">
        <f t="shared" si="31"/>
        <v>0</v>
      </c>
      <c r="G209" s="158">
        <f t="shared" si="32"/>
        <v>0</v>
      </c>
      <c r="H209" s="158">
        <f t="shared" si="32"/>
        <v>0</v>
      </c>
    </row>
    <row r="210" spans="1:11" hidden="1">
      <c r="A210" s="118"/>
      <c r="B210" s="779"/>
      <c r="C210" s="780"/>
      <c r="D210" s="119"/>
      <c r="E210" s="158"/>
      <c r="F210" s="158">
        <f t="shared" si="31"/>
        <v>0</v>
      </c>
      <c r="G210" s="158">
        <f t="shared" si="32"/>
        <v>0</v>
      </c>
      <c r="H210" s="158">
        <f t="shared" si="32"/>
        <v>0</v>
      </c>
    </row>
    <row r="211" spans="1:11" hidden="1">
      <c r="A211" s="118"/>
      <c r="B211" s="779"/>
      <c r="C211" s="780"/>
      <c r="D211" s="119"/>
      <c r="E211" s="158"/>
      <c r="F211" s="158">
        <f t="shared" si="31"/>
        <v>0</v>
      </c>
      <c r="G211" s="158">
        <f t="shared" si="32"/>
        <v>0</v>
      </c>
      <c r="H211" s="158">
        <f t="shared" si="32"/>
        <v>0</v>
      </c>
    </row>
    <row r="212" spans="1:11" hidden="1">
      <c r="A212" s="118"/>
      <c r="B212" s="779"/>
      <c r="C212" s="780"/>
      <c r="D212" s="119"/>
      <c r="E212" s="158"/>
      <c r="F212" s="158">
        <f t="shared" si="31"/>
        <v>0</v>
      </c>
      <c r="G212" s="158">
        <f t="shared" ref="G212:H213" si="33">F212</f>
        <v>0</v>
      </c>
      <c r="H212" s="158">
        <f t="shared" si="33"/>
        <v>0</v>
      </c>
    </row>
    <row r="213" spans="1:11" hidden="1">
      <c r="A213" s="118"/>
      <c r="B213" s="779"/>
      <c r="C213" s="780"/>
      <c r="D213" s="119"/>
      <c r="E213" s="158"/>
      <c r="F213" s="158">
        <f t="shared" si="31"/>
        <v>0</v>
      </c>
      <c r="G213" s="158">
        <f t="shared" si="33"/>
        <v>0</v>
      </c>
      <c r="H213" s="158">
        <f t="shared" si="33"/>
        <v>0</v>
      </c>
    </row>
    <row r="214" spans="1:11" s="157" customFormat="1" hidden="1">
      <c r="A214" s="155"/>
      <c r="B214" s="742" t="s">
        <v>214</v>
      </c>
      <c r="C214" s="743"/>
      <c r="D214" s="156"/>
      <c r="E214" s="159"/>
      <c r="F214" s="159">
        <f>SUM(F192:F213)</f>
        <v>0</v>
      </c>
      <c r="G214" s="159">
        <f>SUM(G192:G213)</f>
        <v>0</v>
      </c>
      <c r="H214" s="159">
        <f>SUM(H192:H213)</f>
        <v>0</v>
      </c>
      <c r="I214" s="160"/>
      <c r="J214" s="160"/>
      <c r="K214" s="160"/>
    </row>
    <row r="215" spans="1:11" hidden="1"/>
    <row r="216" spans="1:11" s="66" customFormat="1" ht="14.25" hidden="1">
      <c r="A216" s="66" t="s">
        <v>261</v>
      </c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</row>
    <row r="217" spans="1:11" hidden="1"/>
    <row r="218" spans="1:11" ht="24.75" hidden="1">
      <c r="A218" s="120" t="s">
        <v>216</v>
      </c>
      <c r="B218" s="749" t="s">
        <v>235</v>
      </c>
      <c r="C218" s="750"/>
      <c r="D218" s="115" t="s">
        <v>254</v>
      </c>
      <c r="E218" s="115" t="s">
        <v>259</v>
      </c>
      <c r="F218" s="115" t="s">
        <v>299</v>
      </c>
      <c r="G218" s="115" t="s">
        <v>300</v>
      </c>
      <c r="H218" s="115" t="s">
        <v>399</v>
      </c>
    </row>
    <row r="219" spans="1:11" hidden="1">
      <c r="A219" s="117">
        <v>1</v>
      </c>
      <c r="B219" s="751">
        <v>2</v>
      </c>
      <c r="C219" s="752"/>
      <c r="D219" s="117">
        <v>3</v>
      </c>
      <c r="E219" s="117">
        <v>4</v>
      </c>
      <c r="F219" s="117">
        <v>5</v>
      </c>
      <c r="G219" s="117">
        <v>6</v>
      </c>
      <c r="H219" s="117">
        <v>7</v>
      </c>
    </row>
    <row r="220" spans="1:11" hidden="1">
      <c r="A220" s="118">
        <v>1</v>
      </c>
      <c r="B220" s="740" t="s">
        <v>553</v>
      </c>
      <c r="C220" s="741"/>
      <c r="D220" s="119">
        <v>1</v>
      </c>
      <c r="E220" s="158"/>
      <c r="F220" s="158">
        <f t="shared" ref="F220" si="34">D220*E220</f>
        <v>0</v>
      </c>
      <c r="G220" s="158">
        <v>0</v>
      </c>
      <c r="H220" s="158">
        <v>0</v>
      </c>
    </row>
    <row r="221" spans="1:11" hidden="1">
      <c r="A221" s="337"/>
      <c r="B221" s="740"/>
      <c r="C221" s="741"/>
      <c r="D221" s="119"/>
      <c r="E221" s="119"/>
      <c r="F221" s="158">
        <f t="shared" ref="F221:F242" si="35">D221*E221</f>
        <v>0</v>
      </c>
      <c r="G221" s="158">
        <f>F221</f>
        <v>0</v>
      </c>
      <c r="H221" s="158">
        <f>G221</f>
        <v>0</v>
      </c>
    </row>
    <row r="222" spans="1:11" hidden="1">
      <c r="A222" s="337"/>
      <c r="B222" s="740"/>
      <c r="C222" s="741"/>
      <c r="D222" s="119"/>
      <c r="E222" s="119"/>
      <c r="F222" s="158">
        <f t="shared" si="35"/>
        <v>0</v>
      </c>
      <c r="G222" s="158">
        <f t="shared" ref="G222:H242" si="36">F222</f>
        <v>0</v>
      </c>
      <c r="H222" s="158">
        <f t="shared" si="36"/>
        <v>0</v>
      </c>
    </row>
    <row r="223" spans="1:11" hidden="1">
      <c r="A223" s="118"/>
      <c r="B223" s="740"/>
      <c r="C223" s="741"/>
      <c r="D223" s="119"/>
      <c r="E223" s="119"/>
      <c r="F223" s="158">
        <f t="shared" si="35"/>
        <v>0</v>
      </c>
      <c r="G223" s="158">
        <f t="shared" si="36"/>
        <v>0</v>
      </c>
      <c r="H223" s="158">
        <f t="shared" si="36"/>
        <v>0</v>
      </c>
    </row>
    <row r="224" spans="1:11" hidden="1">
      <c r="A224" s="337"/>
      <c r="B224" s="740"/>
      <c r="C224" s="741"/>
      <c r="D224" s="119"/>
      <c r="E224" s="119"/>
      <c r="F224" s="158">
        <f t="shared" si="35"/>
        <v>0</v>
      </c>
      <c r="G224" s="158">
        <f t="shared" si="36"/>
        <v>0</v>
      </c>
      <c r="H224" s="158">
        <f t="shared" si="36"/>
        <v>0</v>
      </c>
    </row>
    <row r="225" spans="1:8" hidden="1">
      <c r="A225" s="337"/>
      <c r="B225" s="740"/>
      <c r="C225" s="741"/>
      <c r="D225" s="119"/>
      <c r="E225" s="119"/>
      <c r="F225" s="158">
        <f t="shared" si="35"/>
        <v>0</v>
      </c>
      <c r="G225" s="158">
        <f t="shared" si="36"/>
        <v>0</v>
      </c>
      <c r="H225" s="158">
        <f t="shared" si="36"/>
        <v>0</v>
      </c>
    </row>
    <row r="226" spans="1:8" hidden="1">
      <c r="A226" s="118"/>
      <c r="B226" s="740"/>
      <c r="C226" s="741"/>
      <c r="D226" s="119"/>
      <c r="E226" s="119"/>
      <c r="F226" s="158">
        <f t="shared" si="35"/>
        <v>0</v>
      </c>
      <c r="G226" s="158">
        <f t="shared" si="36"/>
        <v>0</v>
      </c>
      <c r="H226" s="158">
        <f t="shared" si="36"/>
        <v>0</v>
      </c>
    </row>
    <row r="227" spans="1:8" hidden="1">
      <c r="A227" s="337"/>
      <c r="B227" s="740"/>
      <c r="C227" s="741"/>
      <c r="D227" s="119"/>
      <c r="E227" s="119"/>
      <c r="F227" s="158">
        <f t="shared" si="35"/>
        <v>0</v>
      </c>
      <c r="G227" s="158">
        <f t="shared" si="36"/>
        <v>0</v>
      </c>
      <c r="H227" s="158">
        <f t="shared" si="36"/>
        <v>0</v>
      </c>
    </row>
    <row r="228" spans="1:8" hidden="1">
      <c r="A228" s="337"/>
      <c r="B228" s="740"/>
      <c r="C228" s="741"/>
      <c r="D228" s="119"/>
      <c r="E228" s="119"/>
      <c r="F228" s="158">
        <f t="shared" si="35"/>
        <v>0</v>
      </c>
      <c r="G228" s="158">
        <f t="shared" si="36"/>
        <v>0</v>
      </c>
      <c r="H228" s="158">
        <f t="shared" si="36"/>
        <v>0</v>
      </c>
    </row>
    <row r="229" spans="1:8" hidden="1">
      <c r="A229" s="118"/>
      <c r="B229" s="740"/>
      <c r="C229" s="741"/>
      <c r="D229" s="119"/>
      <c r="E229" s="119"/>
      <c r="F229" s="158">
        <f t="shared" si="35"/>
        <v>0</v>
      </c>
      <c r="G229" s="158">
        <f t="shared" si="36"/>
        <v>0</v>
      </c>
      <c r="H229" s="158">
        <f t="shared" si="36"/>
        <v>0</v>
      </c>
    </row>
    <row r="230" spans="1:8" hidden="1">
      <c r="A230" s="337"/>
      <c r="B230" s="740"/>
      <c r="C230" s="741"/>
      <c r="D230" s="119"/>
      <c r="E230" s="119"/>
      <c r="F230" s="158">
        <f t="shared" si="35"/>
        <v>0</v>
      </c>
      <c r="G230" s="158">
        <f t="shared" si="36"/>
        <v>0</v>
      </c>
      <c r="H230" s="158">
        <f t="shared" si="36"/>
        <v>0</v>
      </c>
    </row>
    <row r="231" spans="1:8" hidden="1">
      <c r="A231" s="337"/>
      <c r="B231" s="740"/>
      <c r="C231" s="741"/>
      <c r="D231" s="119"/>
      <c r="E231" s="119"/>
      <c r="F231" s="158">
        <f t="shared" si="35"/>
        <v>0</v>
      </c>
      <c r="G231" s="158">
        <f t="shared" si="36"/>
        <v>0</v>
      </c>
      <c r="H231" s="158">
        <f t="shared" si="36"/>
        <v>0</v>
      </c>
    </row>
    <row r="232" spans="1:8" hidden="1">
      <c r="A232" s="118"/>
      <c r="B232" s="740"/>
      <c r="C232" s="741"/>
      <c r="D232" s="119"/>
      <c r="E232" s="119"/>
      <c r="F232" s="158">
        <f t="shared" si="35"/>
        <v>0</v>
      </c>
      <c r="G232" s="158">
        <f t="shared" si="36"/>
        <v>0</v>
      </c>
      <c r="H232" s="158">
        <f t="shared" si="36"/>
        <v>0</v>
      </c>
    </row>
    <row r="233" spans="1:8" hidden="1">
      <c r="A233" s="337"/>
      <c r="B233" s="740"/>
      <c r="C233" s="741"/>
      <c r="D233" s="119"/>
      <c r="E233" s="119"/>
      <c r="F233" s="158">
        <f t="shared" si="35"/>
        <v>0</v>
      </c>
      <c r="G233" s="158">
        <f t="shared" si="36"/>
        <v>0</v>
      </c>
      <c r="H233" s="158">
        <f t="shared" si="36"/>
        <v>0</v>
      </c>
    </row>
    <row r="234" spans="1:8" hidden="1">
      <c r="A234" s="337"/>
      <c r="B234" s="740"/>
      <c r="C234" s="741"/>
      <c r="D234" s="119"/>
      <c r="E234" s="119"/>
      <c r="F234" s="158">
        <f t="shared" si="35"/>
        <v>0</v>
      </c>
      <c r="G234" s="158">
        <f t="shared" si="36"/>
        <v>0</v>
      </c>
      <c r="H234" s="158">
        <f t="shared" si="36"/>
        <v>0</v>
      </c>
    </row>
    <row r="235" spans="1:8" hidden="1">
      <c r="A235" s="118"/>
      <c r="B235" s="740"/>
      <c r="C235" s="741"/>
      <c r="D235" s="119"/>
      <c r="E235" s="119"/>
      <c r="F235" s="158">
        <f t="shared" si="35"/>
        <v>0</v>
      </c>
      <c r="G235" s="158">
        <f t="shared" si="36"/>
        <v>0</v>
      </c>
      <c r="H235" s="158">
        <f t="shared" si="36"/>
        <v>0</v>
      </c>
    </row>
    <row r="236" spans="1:8" hidden="1">
      <c r="A236" s="337"/>
      <c r="B236" s="740"/>
      <c r="C236" s="741"/>
      <c r="D236" s="119"/>
      <c r="E236" s="119"/>
      <c r="F236" s="158">
        <f t="shared" si="35"/>
        <v>0</v>
      </c>
      <c r="G236" s="158">
        <f t="shared" si="36"/>
        <v>0</v>
      </c>
      <c r="H236" s="158">
        <f t="shared" si="36"/>
        <v>0</v>
      </c>
    </row>
    <row r="237" spans="1:8" hidden="1">
      <c r="A237" s="337"/>
      <c r="B237" s="740"/>
      <c r="C237" s="741"/>
      <c r="D237" s="119"/>
      <c r="E237" s="119"/>
      <c r="F237" s="158">
        <f t="shared" si="35"/>
        <v>0</v>
      </c>
      <c r="G237" s="158">
        <f t="shared" si="36"/>
        <v>0</v>
      </c>
      <c r="H237" s="158">
        <f t="shared" si="36"/>
        <v>0</v>
      </c>
    </row>
    <row r="238" spans="1:8" hidden="1">
      <c r="A238" s="118"/>
      <c r="B238" s="740"/>
      <c r="C238" s="741"/>
      <c r="D238" s="119"/>
      <c r="E238" s="119"/>
      <c r="F238" s="158">
        <f t="shared" si="35"/>
        <v>0</v>
      </c>
      <c r="G238" s="158">
        <f t="shared" si="36"/>
        <v>0</v>
      </c>
      <c r="H238" s="158">
        <f t="shared" si="36"/>
        <v>0</v>
      </c>
    </row>
    <row r="239" spans="1:8" hidden="1">
      <c r="A239" s="337"/>
      <c r="B239" s="740"/>
      <c r="C239" s="741"/>
      <c r="D239" s="119"/>
      <c r="E239" s="119"/>
      <c r="F239" s="158">
        <f t="shared" si="35"/>
        <v>0</v>
      </c>
      <c r="G239" s="158">
        <f t="shared" si="36"/>
        <v>0</v>
      </c>
      <c r="H239" s="158">
        <f t="shared" si="36"/>
        <v>0</v>
      </c>
    </row>
    <row r="240" spans="1:8" hidden="1">
      <c r="A240" s="337"/>
      <c r="B240" s="740"/>
      <c r="C240" s="741"/>
      <c r="D240" s="119"/>
      <c r="E240" s="119"/>
      <c r="F240" s="158">
        <f t="shared" si="35"/>
        <v>0</v>
      </c>
      <c r="G240" s="158">
        <f t="shared" si="36"/>
        <v>0</v>
      </c>
      <c r="H240" s="158">
        <f t="shared" si="36"/>
        <v>0</v>
      </c>
    </row>
    <row r="241" spans="1:21" hidden="1">
      <c r="A241" s="118"/>
      <c r="B241" s="740"/>
      <c r="C241" s="741"/>
      <c r="D241" s="119"/>
      <c r="E241" s="119"/>
      <c r="F241" s="158">
        <f t="shared" si="35"/>
        <v>0</v>
      </c>
      <c r="G241" s="158">
        <f t="shared" si="36"/>
        <v>0</v>
      </c>
      <c r="H241" s="158">
        <f t="shared" si="36"/>
        <v>0</v>
      </c>
    </row>
    <row r="242" spans="1:21" hidden="1">
      <c r="A242" s="337"/>
      <c r="B242" s="740"/>
      <c r="C242" s="741"/>
      <c r="D242" s="119"/>
      <c r="E242" s="119"/>
      <c r="F242" s="158">
        <f t="shared" si="35"/>
        <v>0</v>
      </c>
      <c r="G242" s="158">
        <f t="shared" si="36"/>
        <v>0</v>
      </c>
      <c r="H242" s="158">
        <f t="shared" si="36"/>
        <v>0</v>
      </c>
    </row>
    <row r="243" spans="1:21" s="157" customFormat="1" hidden="1">
      <c r="A243" s="155"/>
      <c r="B243" s="742" t="s">
        <v>214</v>
      </c>
      <c r="C243" s="743"/>
      <c r="D243" s="156"/>
      <c r="E243" s="156"/>
      <c r="F243" s="159">
        <f>SUM(F220:F242)</f>
        <v>0</v>
      </c>
      <c r="G243" s="159">
        <f t="shared" ref="G243:H243" si="37">SUM(G220:G242)</f>
        <v>0</v>
      </c>
      <c r="H243" s="159">
        <f t="shared" si="37"/>
        <v>0</v>
      </c>
      <c r="I243" s="160"/>
      <c r="J243" s="160"/>
      <c r="K243" s="160"/>
    </row>
    <row r="244" spans="1:21" ht="15.75" thickBot="1"/>
    <row r="245" spans="1:21" ht="15.75" thickBot="1">
      <c r="A245" s="123"/>
      <c r="B245" s="744" t="s">
        <v>262</v>
      </c>
      <c r="C245" s="745"/>
      <c r="D245" s="745"/>
      <c r="E245" s="746"/>
      <c r="F245" s="162">
        <f>F243+F214+F186+F148+G136+F112+G101+F88+F77+F65+F40+I28</f>
        <v>432956.89</v>
      </c>
      <c r="G245" s="162">
        <f>G243+G214+G186+G148+H136+G112+H101+G88+G77+G65+G40+J28</f>
        <v>0</v>
      </c>
      <c r="H245" s="162">
        <f>H243+H214+H186+H148+I136+H112+I101+H88+H77+H65+H40+K28</f>
        <v>1500000</v>
      </c>
    </row>
    <row r="248" spans="1:21" s="335" customFormat="1" ht="20.25" customHeight="1">
      <c r="A248" s="747" t="s">
        <v>178</v>
      </c>
      <c r="B248" s="747"/>
      <c r="C248" s="747"/>
      <c r="D248" s="327" t="str">
        <f>[1]закупки!AQ30</f>
        <v>Заведующий</v>
      </c>
      <c r="E248" s="124"/>
      <c r="F248" s="327"/>
      <c r="G248" s="124"/>
      <c r="H248" s="327" t="str">
        <f>[1]закупки!BY30</f>
        <v>Бикинева Ф.Н.</v>
      </c>
      <c r="I248" s="327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5"/>
    </row>
    <row r="249" spans="1:21" s="335" customFormat="1" ht="20.25" customHeight="1">
      <c r="A249" s="747" t="s">
        <v>179</v>
      </c>
      <c r="B249" s="747"/>
      <c r="C249" s="747"/>
      <c r="D249" s="126" t="s">
        <v>263</v>
      </c>
      <c r="E249" s="127"/>
      <c r="F249" s="126" t="s">
        <v>264</v>
      </c>
      <c r="G249" s="127"/>
      <c r="H249" s="334" t="s">
        <v>265</v>
      </c>
      <c r="I249" s="334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5"/>
    </row>
    <row r="250" spans="1:21" s="335" customFormat="1">
      <c r="A250" s="333"/>
    </row>
    <row r="251" spans="1:21" s="335" customFormat="1" ht="30" customHeight="1">
      <c r="A251" s="736" t="s">
        <v>181</v>
      </c>
      <c r="B251" s="736"/>
      <c r="C251" s="327" t="str">
        <f>'[1]1210476240'!C264</f>
        <v>главный бухгалтер</v>
      </c>
      <c r="D251" s="124"/>
      <c r="E251" s="327" t="str">
        <f>'[1]1210476240'!E264</f>
        <v>Синякина О.Д.</v>
      </c>
      <c r="F251" s="124"/>
      <c r="G251" s="773" t="str">
        <f>'[1]1210476240'!G264</f>
        <v>67-00-27</v>
      </c>
      <c r="H251" s="774"/>
    </row>
    <row r="252" spans="1:21" s="335" customFormat="1">
      <c r="C252" s="126" t="s">
        <v>266</v>
      </c>
      <c r="D252" s="127"/>
      <c r="E252" s="334" t="s">
        <v>182</v>
      </c>
      <c r="F252" s="127"/>
      <c r="G252" s="737" t="s">
        <v>183</v>
      </c>
      <c r="H252" s="737"/>
    </row>
    <row r="253" spans="1:21" s="335" customFormat="1"/>
    <row r="254" spans="1:21" s="335" customFormat="1">
      <c r="B254" s="408" t="s">
        <v>612</v>
      </c>
    </row>
    <row r="255" spans="1:21" s="335" customFormat="1"/>
    <row r="256" spans="1:21" s="335" customFormat="1"/>
    <row r="257" spans="1:5" s="335" customFormat="1">
      <c r="A257" s="736"/>
      <c r="B257" s="736"/>
      <c r="C257" s="736"/>
      <c r="D257" s="736"/>
      <c r="E257" s="736"/>
    </row>
  </sheetData>
  <mergeCells count="192">
    <mergeCell ref="A1:K1"/>
    <mergeCell ref="A4:K4"/>
    <mergeCell ref="A6:B6"/>
    <mergeCell ref="A8:C8"/>
    <mergeCell ref="B46:D46"/>
    <mergeCell ref="B47:D47"/>
    <mergeCell ref="B48:D48"/>
    <mergeCell ref="B49:D49"/>
    <mergeCell ref="B50:D50"/>
    <mergeCell ref="B51:D51"/>
    <mergeCell ref="J13:J15"/>
    <mergeCell ref="K13:K15"/>
    <mergeCell ref="D14:D15"/>
    <mergeCell ref="A42:H42"/>
    <mergeCell ref="B44:D44"/>
    <mergeCell ref="B45:D45"/>
    <mergeCell ref="A13:A15"/>
    <mergeCell ref="B13:B15"/>
    <mergeCell ref="C13:C15"/>
    <mergeCell ref="D13:G13"/>
    <mergeCell ref="H13:H15"/>
    <mergeCell ref="I13:I15"/>
    <mergeCell ref="B61:C61"/>
    <mergeCell ref="B62:C62"/>
    <mergeCell ref="B63:C63"/>
    <mergeCell ref="B64:C64"/>
    <mergeCell ref="B65:C65"/>
    <mergeCell ref="B69:C69"/>
    <mergeCell ref="B52:D52"/>
    <mergeCell ref="B53:D53"/>
    <mergeCell ref="B57:C57"/>
    <mergeCell ref="B58:C58"/>
    <mergeCell ref="B59:C59"/>
    <mergeCell ref="B60:C60"/>
    <mergeCell ref="B76:C76"/>
    <mergeCell ref="B77:C77"/>
    <mergeCell ref="A79:H79"/>
    <mergeCell ref="B80:C80"/>
    <mergeCell ref="B81:C81"/>
    <mergeCell ref="B82:C82"/>
    <mergeCell ref="B70:C70"/>
    <mergeCell ref="B71:C71"/>
    <mergeCell ref="B72:C72"/>
    <mergeCell ref="B73:C73"/>
    <mergeCell ref="B74:C74"/>
    <mergeCell ref="B75:C75"/>
    <mergeCell ref="B93:C93"/>
    <mergeCell ref="B94:C94"/>
    <mergeCell ref="B95:C95"/>
    <mergeCell ref="B96:C96"/>
    <mergeCell ref="B99:C99"/>
    <mergeCell ref="B100:C100"/>
    <mergeCell ref="B83:C83"/>
    <mergeCell ref="B84:C84"/>
    <mergeCell ref="B85:C85"/>
    <mergeCell ref="B86:C86"/>
    <mergeCell ref="B87:C87"/>
    <mergeCell ref="B88:C88"/>
    <mergeCell ref="B109:C109"/>
    <mergeCell ref="B110:C110"/>
    <mergeCell ref="B111:C111"/>
    <mergeCell ref="B112:C112"/>
    <mergeCell ref="B115:C115"/>
    <mergeCell ref="B116:C116"/>
    <mergeCell ref="B101:C101"/>
    <mergeCell ref="B104:C104"/>
    <mergeCell ref="B105:C105"/>
    <mergeCell ref="B106:C106"/>
    <mergeCell ref="B107:C107"/>
    <mergeCell ref="B108:C108"/>
    <mergeCell ref="B123:C123"/>
    <mergeCell ref="B124:C124"/>
    <mergeCell ref="B125:C125"/>
    <mergeCell ref="B126:C126"/>
    <mergeCell ref="B127:C127"/>
    <mergeCell ref="B128:C128"/>
    <mergeCell ref="B117:C117"/>
    <mergeCell ref="B118:C118"/>
    <mergeCell ref="B119:C119"/>
    <mergeCell ref="B120:C120"/>
    <mergeCell ref="B121:C121"/>
    <mergeCell ref="B122:C122"/>
    <mergeCell ref="B135:C135"/>
    <mergeCell ref="B136:C136"/>
    <mergeCell ref="B140:C140"/>
    <mergeCell ref="B141:C141"/>
    <mergeCell ref="B142:C142"/>
    <mergeCell ref="B143:C143"/>
    <mergeCell ref="B129:C129"/>
    <mergeCell ref="B130:C130"/>
    <mergeCell ref="B131:C131"/>
    <mergeCell ref="B132:C132"/>
    <mergeCell ref="B133:C133"/>
    <mergeCell ref="B134:C134"/>
    <mergeCell ref="B153:C153"/>
    <mergeCell ref="B154:C154"/>
    <mergeCell ref="B155:C155"/>
    <mergeCell ref="B156:C156"/>
    <mergeCell ref="B157:C157"/>
    <mergeCell ref="B158:C158"/>
    <mergeCell ref="B144:C144"/>
    <mergeCell ref="B145:C145"/>
    <mergeCell ref="B146:C146"/>
    <mergeCell ref="B147:C147"/>
    <mergeCell ref="B148:C148"/>
    <mergeCell ref="B152:C152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92:C192"/>
    <mergeCell ref="B193:C193"/>
    <mergeCell ref="B194:C194"/>
    <mergeCell ref="B195:C195"/>
    <mergeCell ref="B196:C196"/>
    <mergeCell ref="B197:C197"/>
    <mergeCell ref="B183:C183"/>
    <mergeCell ref="B184:C184"/>
    <mergeCell ref="B185:C185"/>
    <mergeCell ref="B186:C186"/>
    <mergeCell ref="B190:C190"/>
    <mergeCell ref="B191:C191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219:C219"/>
    <mergeCell ref="B220:C220"/>
    <mergeCell ref="B221:C221"/>
    <mergeCell ref="B222:C222"/>
    <mergeCell ref="B223:C223"/>
    <mergeCell ref="B224:C224"/>
    <mergeCell ref="B210:C210"/>
    <mergeCell ref="B211:C211"/>
    <mergeCell ref="B212:C212"/>
    <mergeCell ref="B213:C213"/>
    <mergeCell ref="B214:C214"/>
    <mergeCell ref="B218:C218"/>
    <mergeCell ref="B231:C231"/>
    <mergeCell ref="B232:C232"/>
    <mergeCell ref="B233:C233"/>
    <mergeCell ref="B234:C234"/>
    <mergeCell ref="B235:C235"/>
    <mergeCell ref="B236:C236"/>
    <mergeCell ref="B225:C225"/>
    <mergeCell ref="B226:C226"/>
    <mergeCell ref="B227:C227"/>
    <mergeCell ref="B228:C228"/>
    <mergeCell ref="B229:C229"/>
    <mergeCell ref="B230:C230"/>
    <mergeCell ref="G252:H252"/>
    <mergeCell ref="A257:E257"/>
    <mergeCell ref="B243:C243"/>
    <mergeCell ref="B245:E245"/>
    <mergeCell ref="A248:C248"/>
    <mergeCell ref="A249:C249"/>
    <mergeCell ref="A251:B251"/>
    <mergeCell ref="G251:H251"/>
    <mergeCell ref="B237:C237"/>
    <mergeCell ref="B238:C238"/>
    <mergeCell ref="B239:C239"/>
    <mergeCell ref="B240:C240"/>
    <mergeCell ref="B241:C241"/>
    <mergeCell ref="B242:C242"/>
  </mergeCells>
  <pageMargins left="0.7" right="0.7" top="0.75" bottom="0.75" header="0.3" footer="0.3"/>
  <pageSetup paperSize="9" scale="6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270"/>
  <sheetViews>
    <sheetView view="pageBreakPreview" topLeftCell="A216" zoomScaleNormal="100" zoomScaleSheetLayoutView="100" workbookViewId="0">
      <selection activeCell="A270" sqref="A270:E270"/>
    </sheetView>
  </sheetViews>
  <sheetFormatPr defaultColWidth="9.140625" defaultRowHeight="15"/>
  <cols>
    <col min="1" max="1" width="6.7109375" style="42" customWidth="1"/>
    <col min="2" max="2" width="17.7109375" style="346" customWidth="1"/>
    <col min="3" max="3" width="18.28515625" style="346" customWidth="1"/>
    <col min="4" max="5" width="14" style="346" customWidth="1"/>
    <col min="6" max="6" width="16.140625" style="346" customWidth="1"/>
    <col min="7" max="7" width="16.5703125" style="346" customWidth="1"/>
    <col min="8" max="8" width="16.140625" style="346" customWidth="1"/>
    <col min="9" max="9" width="15.42578125" style="346" customWidth="1"/>
    <col min="10" max="11" width="14" style="346" customWidth="1"/>
    <col min="12" max="12" width="17.7109375" style="42" customWidth="1"/>
    <col min="13" max="16384" width="9.140625" style="42"/>
  </cols>
  <sheetData>
    <row r="1" spans="1:11" ht="16.5" customHeight="1">
      <c r="A1" s="772" t="s">
        <v>448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</row>
    <row r="3" spans="1:11" hidden="1"/>
    <row r="4" spans="1:11">
      <c r="A4" s="717" t="s">
        <v>449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</row>
    <row r="6" spans="1:11">
      <c r="A6" s="717" t="s">
        <v>202</v>
      </c>
      <c r="B6" s="717"/>
      <c r="C6" s="347" t="s">
        <v>190</v>
      </c>
    </row>
    <row r="8" spans="1:11">
      <c r="A8" s="717" t="s">
        <v>203</v>
      </c>
      <c r="B8" s="717"/>
      <c r="C8" s="717"/>
      <c r="D8" s="348" t="s">
        <v>549</v>
      </c>
    </row>
    <row r="9" spans="1:11">
      <c r="A9" s="349"/>
      <c r="B9" s="349"/>
      <c r="C9" s="349"/>
    </row>
    <row r="10" spans="1:11" hidden="1">
      <c r="A10" s="350" t="s">
        <v>204</v>
      </c>
      <c r="B10" s="351"/>
      <c r="C10" s="351"/>
      <c r="D10" s="351"/>
    </row>
    <row r="11" spans="1:11" hidden="1">
      <c r="A11" s="350" t="s">
        <v>205</v>
      </c>
      <c r="B11" s="351"/>
      <c r="C11" s="351"/>
      <c r="D11" s="351"/>
    </row>
    <row r="12" spans="1:11" hidden="1"/>
    <row r="13" spans="1:11" s="83" customFormat="1" ht="12" hidden="1">
      <c r="A13" s="719"/>
      <c r="B13" s="718" t="s">
        <v>206</v>
      </c>
      <c r="C13" s="718" t="s">
        <v>207</v>
      </c>
      <c r="D13" s="718" t="s">
        <v>208</v>
      </c>
      <c r="E13" s="718"/>
      <c r="F13" s="718"/>
      <c r="G13" s="718"/>
      <c r="H13" s="718" t="s">
        <v>209</v>
      </c>
      <c r="I13" s="718" t="s">
        <v>450</v>
      </c>
      <c r="J13" s="718" t="s">
        <v>304</v>
      </c>
      <c r="K13" s="718" t="s">
        <v>305</v>
      </c>
    </row>
    <row r="14" spans="1:11" s="83" customFormat="1" ht="12" hidden="1">
      <c r="A14" s="719"/>
      <c r="B14" s="718"/>
      <c r="C14" s="718"/>
      <c r="D14" s="719" t="s">
        <v>210</v>
      </c>
      <c r="E14" s="352" t="s">
        <v>29</v>
      </c>
      <c r="F14" s="352"/>
      <c r="G14" s="352"/>
      <c r="H14" s="718"/>
      <c r="I14" s="718"/>
      <c r="J14" s="718"/>
      <c r="K14" s="718"/>
    </row>
    <row r="15" spans="1:11" s="84" customFormat="1" ht="36" hidden="1">
      <c r="A15" s="719"/>
      <c r="B15" s="718"/>
      <c r="C15" s="718"/>
      <c r="D15" s="719"/>
      <c r="E15" s="353" t="s">
        <v>211</v>
      </c>
      <c r="F15" s="353" t="s">
        <v>212</v>
      </c>
      <c r="G15" s="353" t="s">
        <v>213</v>
      </c>
      <c r="H15" s="718"/>
      <c r="I15" s="718"/>
      <c r="J15" s="718"/>
      <c r="K15" s="718"/>
    </row>
    <row r="16" spans="1:11" s="355" customFormat="1" hidden="1">
      <c r="A16" s="354">
        <v>1</v>
      </c>
      <c r="B16" s="354">
        <v>2</v>
      </c>
      <c r="C16" s="354">
        <v>3</v>
      </c>
      <c r="D16" s="354">
        <v>4</v>
      </c>
      <c r="E16" s="354">
        <v>5</v>
      </c>
      <c r="F16" s="354">
        <v>6</v>
      </c>
      <c r="G16" s="354">
        <v>7</v>
      </c>
      <c r="H16" s="354">
        <v>8</v>
      </c>
      <c r="I16" s="354">
        <v>9</v>
      </c>
      <c r="J16" s="354">
        <v>10</v>
      </c>
      <c r="K16" s="354">
        <v>11</v>
      </c>
    </row>
    <row r="17" spans="1:12" s="355" customFormat="1" hidden="1">
      <c r="A17" s="354"/>
      <c r="B17" s="354" t="s">
        <v>451</v>
      </c>
      <c r="C17" s="354"/>
      <c r="D17" s="354"/>
      <c r="E17" s="354"/>
      <c r="F17" s="354"/>
      <c r="G17" s="354"/>
      <c r="H17" s="354"/>
      <c r="I17" s="354"/>
      <c r="J17" s="354"/>
      <c r="K17" s="354"/>
    </row>
    <row r="18" spans="1:12" ht="24.75" hidden="1">
      <c r="A18" s="344">
        <v>1</v>
      </c>
      <c r="B18" s="353" t="s">
        <v>301</v>
      </c>
      <c r="C18" s="345"/>
      <c r="D18" s="341">
        <f>E18+F18+G18</f>
        <v>0</v>
      </c>
      <c r="E18" s="341"/>
      <c r="F18" s="341"/>
      <c r="G18" s="341"/>
      <c r="H18" s="341"/>
      <c r="I18" s="341">
        <f t="shared" ref="I18:I19" si="0">ROUND((C18*D18+H18)*12,0)</f>
        <v>0</v>
      </c>
      <c r="J18" s="341"/>
      <c r="K18" s="341"/>
      <c r="L18" s="356">
        <f>C18*D18+H18</f>
        <v>0</v>
      </c>
    </row>
    <row r="19" spans="1:12" hidden="1">
      <c r="A19" s="344">
        <v>2</v>
      </c>
      <c r="B19" s="353" t="s">
        <v>302</v>
      </c>
      <c r="C19" s="345"/>
      <c r="D19" s="341">
        <f t="shared" ref="D19:D27" si="1">E19+F19+G19</f>
        <v>0</v>
      </c>
      <c r="E19" s="341"/>
      <c r="F19" s="341"/>
      <c r="G19" s="341"/>
      <c r="H19" s="341"/>
      <c r="I19" s="341">
        <f t="shared" si="0"/>
        <v>0</v>
      </c>
      <c r="J19" s="341"/>
      <c r="K19" s="341"/>
      <c r="L19" s="356">
        <f t="shared" ref="L19:L20" si="2">C19*D19+H19</f>
        <v>0</v>
      </c>
    </row>
    <row r="20" spans="1:12" hidden="1">
      <c r="A20" s="344">
        <v>3</v>
      </c>
      <c r="B20" s="353" t="s">
        <v>303</v>
      </c>
      <c r="C20" s="345"/>
      <c r="D20" s="341">
        <f t="shared" si="1"/>
        <v>0</v>
      </c>
      <c r="E20" s="341"/>
      <c r="F20" s="341"/>
      <c r="G20" s="341"/>
      <c r="H20" s="341"/>
      <c r="I20" s="341">
        <f>ROUND((C20*D20+H20)*12,0)</f>
        <v>0</v>
      </c>
      <c r="J20" s="341"/>
      <c r="K20" s="341"/>
      <c r="L20" s="356">
        <f t="shared" si="2"/>
        <v>0</v>
      </c>
    </row>
    <row r="21" spans="1:12" s="355" customFormat="1" hidden="1">
      <c r="A21" s="354"/>
      <c r="B21" s="354" t="s">
        <v>451</v>
      </c>
      <c r="C21" s="354"/>
      <c r="D21" s="354"/>
      <c r="E21" s="354"/>
      <c r="F21" s="354"/>
      <c r="G21" s="354"/>
      <c r="H21" s="354"/>
      <c r="I21" s="354"/>
      <c r="J21" s="354"/>
      <c r="K21" s="354"/>
    </row>
    <row r="22" spans="1:12" ht="24.75" hidden="1">
      <c r="A22" s="344">
        <v>1</v>
      </c>
      <c r="B22" s="353" t="s">
        <v>301</v>
      </c>
      <c r="C22" s="345"/>
      <c r="D22" s="341">
        <f>E22+F22+G22</f>
        <v>0</v>
      </c>
      <c r="E22" s="341"/>
      <c r="F22" s="341"/>
      <c r="G22" s="341"/>
      <c r="H22" s="341"/>
      <c r="I22" s="341">
        <f t="shared" ref="I22:I23" si="3">ROUND((C22*D22+H22)*12,0)</f>
        <v>0</v>
      </c>
      <c r="J22" s="341"/>
      <c r="K22" s="341"/>
      <c r="L22" s="356">
        <f>C22*D22+H22</f>
        <v>0</v>
      </c>
    </row>
    <row r="23" spans="1:12" hidden="1">
      <c r="A23" s="344">
        <v>2</v>
      </c>
      <c r="B23" s="353" t="s">
        <v>302</v>
      </c>
      <c r="C23" s="345"/>
      <c r="D23" s="341">
        <f t="shared" ref="D23:D24" si="4">E23+F23+G23</f>
        <v>0</v>
      </c>
      <c r="E23" s="341"/>
      <c r="F23" s="341"/>
      <c r="G23" s="341"/>
      <c r="H23" s="341"/>
      <c r="I23" s="341">
        <f t="shared" si="3"/>
        <v>0</v>
      </c>
      <c r="J23" s="341"/>
      <c r="K23" s="341"/>
      <c r="L23" s="356">
        <f t="shared" ref="L23:L24" si="5">C23*D23+H23</f>
        <v>0</v>
      </c>
    </row>
    <row r="24" spans="1:12" hidden="1">
      <c r="A24" s="344">
        <v>3</v>
      </c>
      <c r="B24" s="353" t="s">
        <v>303</v>
      </c>
      <c r="C24" s="345"/>
      <c r="D24" s="341">
        <f t="shared" si="4"/>
        <v>0</v>
      </c>
      <c r="E24" s="341"/>
      <c r="F24" s="341"/>
      <c r="G24" s="341"/>
      <c r="H24" s="341"/>
      <c r="I24" s="341">
        <f>ROUND((C24*D24+H24)*12,0)</f>
        <v>0</v>
      </c>
      <c r="J24" s="341"/>
      <c r="K24" s="341"/>
      <c r="L24" s="356">
        <f t="shared" si="5"/>
        <v>0</v>
      </c>
    </row>
    <row r="25" spans="1:12" hidden="1">
      <c r="A25" s="344"/>
      <c r="B25" s="357"/>
      <c r="C25" s="345"/>
      <c r="D25" s="341">
        <f t="shared" si="1"/>
        <v>0</v>
      </c>
      <c r="E25" s="341"/>
      <c r="F25" s="341"/>
      <c r="G25" s="341"/>
      <c r="H25" s="341"/>
      <c r="I25" s="341">
        <f t="shared" ref="I25" si="6">C25*D25+H25</f>
        <v>0</v>
      </c>
      <c r="J25" s="341"/>
      <c r="K25" s="341"/>
    </row>
    <row r="26" spans="1:12" hidden="1">
      <c r="A26" s="344"/>
      <c r="B26" s="357"/>
      <c r="C26" s="345"/>
      <c r="D26" s="341">
        <f t="shared" si="1"/>
        <v>0</v>
      </c>
      <c r="E26" s="341"/>
      <c r="F26" s="341"/>
      <c r="G26" s="341"/>
      <c r="H26" s="341"/>
      <c r="I26" s="341">
        <v>0</v>
      </c>
      <c r="J26" s="341">
        <v>0</v>
      </c>
      <c r="K26" s="341">
        <v>0</v>
      </c>
    </row>
    <row r="27" spans="1:12" hidden="1">
      <c r="A27" s="344"/>
      <c r="B27" s="357"/>
      <c r="C27" s="345"/>
      <c r="D27" s="341">
        <f t="shared" si="1"/>
        <v>0</v>
      </c>
      <c r="E27" s="341"/>
      <c r="F27" s="341"/>
      <c r="G27" s="341"/>
      <c r="H27" s="341"/>
      <c r="I27" s="341">
        <v>0</v>
      </c>
      <c r="J27" s="341"/>
      <c r="K27" s="341"/>
    </row>
    <row r="28" spans="1:12" s="361" customFormat="1" hidden="1">
      <c r="A28" s="358" t="s">
        <v>214</v>
      </c>
      <c r="B28" s="359"/>
      <c r="C28" s="359"/>
      <c r="D28" s="360">
        <f>SUM(D18:D27)</f>
        <v>0</v>
      </c>
      <c r="E28" s="360">
        <f t="shared" ref="E28:H28" si="7">SUM(E18:E27)</f>
        <v>0</v>
      </c>
      <c r="F28" s="360">
        <f t="shared" si="7"/>
        <v>0</v>
      </c>
      <c r="G28" s="360">
        <f t="shared" si="7"/>
        <v>0</v>
      </c>
      <c r="H28" s="360">
        <f t="shared" si="7"/>
        <v>0</v>
      </c>
      <c r="I28" s="360">
        <f>SUM(I18:I27)</f>
        <v>0</v>
      </c>
      <c r="J28" s="360">
        <f t="shared" ref="J28:K28" si="8">SUM(J18:J27)</f>
        <v>0</v>
      </c>
      <c r="K28" s="360">
        <f t="shared" si="8"/>
        <v>0</v>
      </c>
      <c r="L28" s="360">
        <f>SUM(L18:L27)</f>
        <v>0</v>
      </c>
    </row>
    <row r="29" spans="1:12" hidden="1"/>
    <row r="30" spans="1:12" s="362" customFormat="1" ht="14.25" hidden="1">
      <c r="A30" s="362" t="s">
        <v>215</v>
      </c>
      <c r="B30" s="351"/>
      <c r="C30" s="351"/>
      <c r="D30" s="351"/>
      <c r="E30" s="351"/>
      <c r="F30" s="351"/>
      <c r="G30" s="351"/>
      <c r="H30" s="351"/>
      <c r="I30" s="351"/>
      <c r="J30" s="351"/>
      <c r="K30" s="351"/>
    </row>
    <row r="31" spans="1:12" hidden="1"/>
    <row r="32" spans="1:12" s="83" customFormat="1" ht="36" hidden="1">
      <c r="A32" s="363" t="s">
        <v>216</v>
      </c>
      <c r="B32" s="353" t="s">
        <v>217</v>
      </c>
      <c r="C32" s="353" t="s">
        <v>218</v>
      </c>
      <c r="D32" s="353" t="s">
        <v>219</v>
      </c>
      <c r="E32" s="353" t="s">
        <v>220</v>
      </c>
      <c r="F32" s="353" t="s">
        <v>221</v>
      </c>
      <c r="G32" s="353" t="s">
        <v>221</v>
      </c>
      <c r="H32" s="353" t="s">
        <v>221</v>
      </c>
      <c r="I32" s="364"/>
      <c r="J32" s="364"/>
      <c r="K32" s="364"/>
    </row>
    <row r="33" spans="1:8" s="355" customFormat="1" hidden="1">
      <c r="A33" s="354">
        <v>1</v>
      </c>
      <c r="B33" s="354">
        <v>2</v>
      </c>
      <c r="C33" s="354">
        <v>3</v>
      </c>
      <c r="D33" s="354">
        <v>4</v>
      </c>
      <c r="E33" s="354">
        <v>5</v>
      </c>
      <c r="F33" s="354">
        <v>6</v>
      </c>
      <c r="G33" s="354">
        <v>7</v>
      </c>
      <c r="H33" s="354">
        <v>8</v>
      </c>
    </row>
    <row r="34" spans="1:8" hidden="1">
      <c r="A34" s="344"/>
      <c r="B34" s="345"/>
      <c r="C34" s="345"/>
      <c r="D34" s="345"/>
      <c r="E34" s="345"/>
      <c r="F34" s="345"/>
      <c r="G34" s="345"/>
      <c r="H34" s="345"/>
    </row>
    <row r="35" spans="1:8" hidden="1">
      <c r="A35" s="344"/>
      <c r="B35" s="345"/>
      <c r="C35" s="345"/>
      <c r="D35" s="345"/>
      <c r="E35" s="345"/>
      <c r="F35" s="345"/>
      <c r="G35" s="345"/>
      <c r="H35" s="345"/>
    </row>
    <row r="36" spans="1:8" hidden="1">
      <c r="A36" s="344"/>
      <c r="B36" s="345"/>
      <c r="C36" s="345"/>
      <c r="D36" s="345"/>
      <c r="E36" s="345"/>
      <c r="F36" s="345"/>
      <c r="G36" s="345"/>
      <c r="H36" s="345"/>
    </row>
    <row r="37" spans="1:8" hidden="1">
      <c r="A37" s="344"/>
      <c r="B37" s="345"/>
      <c r="C37" s="345"/>
      <c r="D37" s="345"/>
      <c r="E37" s="345"/>
      <c r="F37" s="345"/>
      <c r="G37" s="345"/>
      <c r="H37" s="345"/>
    </row>
    <row r="38" spans="1:8" hidden="1">
      <c r="A38" s="344"/>
      <c r="B38" s="345"/>
      <c r="C38" s="345"/>
      <c r="D38" s="345"/>
      <c r="E38" s="345"/>
      <c r="F38" s="345"/>
      <c r="G38" s="345"/>
      <c r="H38" s="345"/>
    </row>
    <row r="39" spans="1:8" hidden="1">
      <c r="A39" s="344"/>
      <c r="B39" s="345"/>
      <c r="C39" s="345"/>
      <c r="D39" s="345"/>
      <c r="E39" s="345"/>
      <c r="F39" s="345"/>
      <c r="G39" s="345"/>
      <c r="H39" s="345"/>
    </row>
    <row r="40" spans="1:8" hidden="1">
      <c r="A40" s="344"/>
      <c r="B40" s="345"/>
      <c r="C40" s="345"/>
      <c r="D40" s="345"/>
      <c r="E40" s="345"/>
      <c r="F40" s="345"/>
      <c r="G40" s="345"/>
      <c r="H40" s="345"/>
    </row>
    <row r="41" spans="1:8" hidden="1"/>
    <row r="42" spans="1:8" hidden="1">
      <c r="A42" s="720" t="s">
        <v>222</v>
      </c>
      <c r="B42" s="720"/>
      <c r="C42" s="720"/>
      <c r="D42" s="720"/>
      <c r="E42" s="720"/>
      <c r="F42" s="720"/>
      <c r="G42" s="720"/>
      <c r="H42" s="720"/>
    </row>
    <row r="43" spans="1:8" hidden="1"/>
    <row r="44" spans="1:8" ht="48.75" hidden="1">
      <c r="A44" s="363" t="s">
        <v>216</v>
      </c>
      <c r="B44" s="712" t="s">
        <v>223</v>
      </c>
      <c r="C44" s="721"/>
      <c r="D44" s="713"/>
      <c r="E44" s="353" t="s">
        <v>224</v>
      </c>
      <c r="F44" s="353" t="s">
        <v>453</v>
      </c>
      <c r="G44" s="353" t="s">
        <v>297</v>
      </c>
      <c r="H44" s="353" t="s">
        <v>298</v>
      </c>
    </row>
    <row r="45" spans="1:8" hidden="1">
      <c r="A45" s="354">
        <v>1</v>
      </c>
      <c r="B45" s="696">
        <v>2</v>
      </c>
      <c r="C45" s="722"/>
      <c r="D45" s="697"/>
      <c r="E45" s="354">
        <v>3</v>
      </c>
      <c r="F45" s="354">
        <v>4</v>
      </c>
      <c r="G45" s="354">
        <v>5</v>
      </c>
      <c r="H45" s="354">
        <v>6</v>
      </c>
    </row>
    <row r="46" spans="1:8" hidden="1">
      <c r="A46" s="344">
        <v>1</v>
      </c>
      <c r="B46" s="723" t="s">
        <v>225</v>
      </c>
      <c r="C46" s="724"/>
      <c r="D46" s="725"/>
      <c r="E46" s="341"/>
      <c r="F46" s="341">
        <f>F48</f>
        <v>0</v>
      </c>
      <c r="G46" s="341">
        <f t="shared" ref="G46:H46" si="9">G48</f>
        <v>0</v>
      </c>
      <c r="H46" s="341">
        <f t="shared" si="9"/>
        <v>0</v>
      </c>
    </row>
    <row r="47" spans="1:8" hidden="1">
      <c r="A47" s="344"/>
      <c r="B47" s="723" t="s">
        <v>29</v>
      </c>
      <c r="C47" s="724"/>
      <c r="D47" s="725"/>
      <c r="E47" s="341"/>
      <c r="F47" s="341"/>
      <c r="G47" s="341"/>
      <c r="H47" s="341"/>
    </row>
    <row r="48" spans="1:8" hidden="1">
      <c r="A48" s="365"/>
      <c r="B48" s="723" t="s">
        <v>226</v>
      </c>
      <c r="C48" s="724"/>
      <c r="D48" s="725"/>
      <c r="E48" s="341">
        <f>I28</f>
        <v>0</v>
      </c>
      <c r="F48" s="341">
        <f>ROUND(E48*0.22,0)</f>
        <v>0</v>
      </c>
      <c r="G48" s="341">
        <f>ROUND(J28*0.22,0)</f>
        <v>0</v>
      </c>
      <c r="H48" s="341">
        <f>ROUND(K28*0.22,0)</f>
        <v>0</v>
      </c>
    </row>
    <row r="49" spans="1:11" hidden="1">
      <c r="A49" s="344">
        <v>2</v>
      </c>
      <c r="B49" s="723" t="s">
        <v>227</v>
      </c>
      <c r="C49" s="724"/>
      <c r="D49" s="725"/>
      <c r="E49" s="341"/>
      <c r="F49" s="341">
        <f>F50+F51</f>
        <v>0</v>
      </c>
      <c r="G49" s="341">
        <f t="shared" ref="G49:H49" si="10">G50+G51</f>
        <v>0</v>
      </c>
      <c r="H49" s="341">
        <f t="shared" si="10"/>
        <v>0</v>
      </c>
    </row>
    <row r="50" spans="1:11" hidden="1">
      <c r="A50" s="344"/>
      <c r="B50" s="723" t="s">
        <v>228</v>
      </c>
      <c r="C50" s="724"/>
      <c r="D50" s="725"/>
      <c r="E50" s="341">
        <f>E48</f>
        <v>0</v>
      </c>
      <c r="F50" s="341">
        <f>ROUND(E50*0.029,0)</f>
        <v>0</v>
      </c>
      <c r="G50" s="341">
        <f>ROUND(J28*0.029,0)</f>
        <v>0</v>
      </c>
      <c r="H50" s="341">
        <f>ROUND(K28*0.029,0)</f>
        <v>0</v>
      </c>
    </row>
    <row r="51" spans="1:11" hidden="1">
      <c r="A51" s="344"/>
      <c r="B51" s="723" t="s">
        <v>229</v>
      </c>
      <c r="C51" s="724"/>
      <c r="D51" s="725"/>
      <c r="E51" s="341">
        <f>E50</f>
        <v>0</v>
      </c>
      <c r="F51" s="341">
        <f>ROUND(E51*0.002,0)</f>
        <v>0</v>
      </c>
      <c r="G51" s="341">
        <f>ROUND(J28*0.002,0)</f>
        <v>0</v>
      </c>
      <c r="H51" s="341">
        <f>ROUND(K28*0.002,0)</f>
        <v>0</v>
      </c>
    </row>
    <row r="52" spans="1:11" hidden="1">
      <c r="A52" s="344">
        <v>3</v>
      </c>
      <c r="B52" s="723" t="s">
        <v>230</v>
      </c>
      <c r="C52" s="724"/>
      <c r="D52" s="725"/>
      <c r="E52" s="341">
        <f>E51</f>
        <v>0</v>
      </c>
      <c r="F52" s="341">
        <f>ROUND(E52*0.051,0)</f>
        <v>0</v>
      </c>
      <c r="G52" s="341">
        <f t="shared" ref="G52:H52" si="11">ROUND(F52*0.051,0)</f>
        <v>0</v>
      </c>
      <c r="H52" s="341">
        <f t="shared" si="11"/>
        <v>0</v>
      </c>
    </row>
    <row r="53" spans="1:11" s="361" customFormat="1" hidden="1">
      <c r="A53" s="358"/>
      <c r="B53" s="726" t="s">
        <v>214</v>
      </c>
      <c r="C53" s="726"/>
      <c r="D53" s="726"/>
      <c r="E53" s="360"/>
      <c r="F53" s="360">
        <f>F46+F49+F52</f>
        <v>0</v>
      </c>
      <c r="G53" s="360">
        <f t="shared" ref="G53:H53" si="12">G46+G49+G52</f>
        <v>0</v>
      </c>
      <c r="H53" s="360">
        <f t="shared" si="12"/>
        <v>0</v>
      </c>
      <c r="I53" s="366"/>
      <c r="J53" s="366"/>
      <c r="K53" s="366"/>
    </row>
    <row r="54" spans="1:11" hidden="1"/>
    <row r="55" spans="1:11" s="362" customFormat="1" ht="14.25" hidden="1">
      <c r="A55" s="362" t="s">
        <v>231</v>
      </c>
      <c r="B55" s="351"/>
      <c r="C55" s="351"/>
      <c r="D55" s="351"/>
      <c r="E55" s="351"/>
      <c r="F55" s="351"/>
      <c r="G55" s="351"/>
      <c r="H55" s="351"/>
      <c r="I55" s="351"/>
      <c r="J55" s="351"/>
      <c r="K55" s="351"/>
    </row>
    <row r="56" spans="1:11" hidden="1"/>
    <row r="57" spans="1:11" ht="24.75" hidden="1">
      <c r="A57" s="363" t="s">
        <v>216</v>
      </c>
      <c r="B57" s="712" t="s">
        <v>0</v>
      </c>
      <c r="C57" s="713"/>
      <c r="D57" s="353" t="s">
        <v>232</v>
      </c>
      <c r="E57" s="353" t="s">
        <v>233</v>
      </c>
      <c r="F57" s="353" t="s">
        <v>454</v>
      </c>
      <c r="G57" s="353" t="s">
        <v>299</v>
      </c>
      <c r="H57" s="353" t="s">
        <v>300</v>
      </c>
    </row>
    <row r="58" spans="1:11" hidden="1">
      <c r="A58" s="354">
        <v>1</v>
      </c>
      <c r="B58" s="696">
        <v>2</v>
      </c>
      <c r="C58" s="697"/>
      <c r="D58" s="354">
        <v>3</v>
      </c>
      <c r="E58" s="354">
        <v>4</v>
      </c>
      <c r="F58" s="354">
        <v>5</v>
      </c>
      <c r="G58" s="354">
        <v>6</v>
      </c>
      <c r="H58" s="354">
        <v>7</v>
      </c>
    </row>
    <row r="59" spans="1:11" hidden="1">
      <c r="A59" s="344">
        <v>1</v>
      </c>
      <c r="B59" s="696"/>
      <c r="C59" s="697"/>
      <c r="D59" s="345"/>
      <c r="E59" s="345"/>
      <c r="F59" s="341">
        <f>D59*E59</f>
        <v>0</v>
      </c>
      <c r="G59" s="341">
        <f>F59</f>
        <v>0</v>
      </c>
      <c r="H59" s="341">
        <f>G59</f>
        <v>0</v>
      </c>
    </row>
    <row r="60" spans="1:11" hidden="1">
      <c r="A60" s="344">
        <v>2</v>
      </c>
      <c r="B60" s="696"/>
      <c r="C60" s="697"/>
      <c r="D60" s="345"/>
      <c r="E60" s="345"/>
      <c r="F60" s="341">
        <f t="shared" ref="F60:F64" si="13">D60*E60</f>
        <v>0</v>
      </c>
      <c r="G60" s="341">
        <f t="shared" ref="G60:H64" si="14">F60</f>
        <v>0</v>
      </c>
      <c r="H60" s="341">
        <f t="shared" si="14"/>
        <v>0</v>
      </c>
    </row>
    <row r="61" spans="1:11" hidden="1">
      <c r="A61" s="344"/>
      <c r="B61" s="696"/>
      <c r="C61" s="697"/>
      <c r="D61" s="345"/>
      <c r="E61" s="345"/>
      <c r="F61" s="341">
        <f t="shared" si="13"/>
        <v>0</v>
      </c>
      <c r="G61" s="341">
        <f t="shared" si="14"/>
        <v>0</v>
      </c>
      <c r="H61" s="341">
        <f t="shared" si="14"/>
        <v>0</v>
      </c>
    </row>
    <row r="62" spans="1:11" hidden="1">
      <c r="A62" s="344"/>
      <c r="B62" s="696"/>
      <c r="C62" s="697"/>
      <c r="D62" s="345"/>
      <c r="E62" s="345"/>
      <c r="F62" s="341">
        <f t="shared" si="13"/>
        <v>0</v>
      </c>
      <c r="G62" s="341">
        <f t="shared" si="14"/>
        <v>0</v>
      </c>
      <c r="H62" s="341">
        <f t="shared" si="14"/>
        <v>0</v>
      </c>
    </row>
    <row r="63" spans="1:11" hidden="1">
      <c r="A63" s="344"/>
      <c r="B63" s="696"/>
      <c r="C63" s="697"/>
      <c r="D63" s="345"/>
      <c r="E63" s="345"/>
      <c r="F63" s="341">
        <f t="shared" si="13"/>
        <v>0</v>
      </c>
      <c r="G63" s="341">
        <f t="shared" si="14"/>
        <v>0</v>
      </c>
      <c r="H63" s="341">
        <f t="shared" si="14"/>
        <v>0</v>
      </c>
    </row>
    <row r="64" spans="1:11" hidden="1">
      <c r="A64" s="344"/>
      <c r="B64" s="696"/>
      <c r="C64" s="697"/>
      <c r="D64" s="345"/>
      <c r="E64" s="345"/>
      <c r="F64" s="341">
        <f t="shared" si="13"/>
        <v>0</v>
      </c>
      <c r="G64" s="341">
        <f t="shared" si="14"/>
        <v>0</v>
      </c>
      <c r="H64" s="341">
        <f t="shared" si="14"/>
        <v>0</v>
      </c>
    </row>
    <row r="65" spans="1:11" s="361" customFormat="1" hidden="1">
      <c r="A65" s="358"/>
      <c r="B65" s="702" t="s">
        <v>214</v>
      </c>
      <c r="C65" s="703"/>
      <c r="D65" s="359"/>
      <c r="E65" s="359"/>
      <c r="F65" s="360">
        <f>SUM(F59:F64)</f>
        <v>0</v>
      </c>
      <c r="G65" s="360">
        <f t="shared" ref="G65:H65" si="15">SUM(G59:G64)</f>
        <v>0</v>
      </c>
      <c r="H65" s="360">
        <f t="shared" si="15"/>
        <v>0</v>
      </c>
      <c r="I65" s="366"/>
      <c r="J65" s="366"/>
      <c r="K65" s="366"/>
    </row>
    <row r="66" spans="1:11" hidden="1"/>
    <row r="67" spans="1:11" s="362" customFormat="1" ht="14.25" hidden="1">
      <c r="A67" s="362" t="s">
        <v>234</v>
      </c>
      <c r="B67" s="351"/>
      <c r="C67" s="351"/>
      <c r="D67" s="351"/>
      <c r="E67" s="351"/>
      <c r="F67" s="351"/>
      <c r="G67" s="351"/>
      <c r="H67" s="351"/>
      <c r="I67" s="351"/>
      <c r="J67" s="351"/>
      <c r="K67" s="351"/>
    </row>
    <row r="68" spans="1:11" hidden="1"/>
    <row r="69" spans="1:11" ht="60.75" hidden="1">
      <c r="A69" s="363" t="s">
        <v>216</v>
      </c>
      <c r="B69" s="712" t="s">
        <v>235</v>
      </c>
      <c r="C69" s="713"/>
      <c r="D69" s="353" t="s">
        <v>236</v>
      </c>
      <c r="E69" s="353" t="s">
        <v>237</v>
      </c>
      <c r="F69" s="353" t="s">
        <v>455</v>
      </c>
      <c r="G69" s="353" t="s">
        <v>456</v>
      </c>
      <c r="H69" s="353" t="s">
        <v>457</v>
      </c>
    </row>
    <row r="70" spans="1:11" hidden="1">
      <c r="A70" s="354">
        <v>1</v>
      </c>
      <c r="B70" s="696">
        <v>2</v>
      </c>
      <c r="C70" s="697"/>
      <c r="D70" s="354">
        <v>3</v>
      </c>
      <c r="E70" s="354">
        <v>4</v>
      </c>
      <c r="F70" s="354">
        <v>5</v>
      </c>
      <c r="G70" s="354">
        <v>6</v>
      </c>
      <c r="H70" s="354">
        <v>7</v>
      </c>
    </row>
    <row r="71" spans="1:11" hidden="1">
      <c r="A71" s="344">
        <v>1</v>
      </c>
      <c r="B71" s="698"/>
      <c r="C71" s="699"/>
      <c r="D71" s="345"/>
      <c r="E71" s="367"/>
      <c r="F71" s="341">
        <f>ROUND(D71*E71,0)</f>
        <v>0</v>
      </c>
      <c r="G71" s="341">
        <f>F71</f>
        <v>0</v>
      </c>
      <c r="H71" s="341">
        <f>G71</f>
        <v>0</v>
      </c>
    </row>
    <row r="72" spans="1:11" hidden="1">
      <c r="A72" s="344">
        <v>2</v>
      </c>
      <c r="B72" s="698"/>
      <c r="C72" s="699"/>
      <c r="D72" s="345"/>
      <c r="E72" s="367"/>
      <c r="F72" s="341">
        <f>ROUND(D72*E72,0)</f>
        <v>0</v>
      </c>
      <c r="G72" s="341">
        <f>F72</f>
        <v>0</v>
      </c>
      <c r="H72" s="341">
        <f>G72</f>
        <v>0</v>
      </c>
    </row>
    <row r="73" spans="1:11" hidden="1">
      <c r="A73" s="344"/>
      <c r="B73" s="696"/>
      <c r="C73" s="697"/>
      <c r="D73" s="345"/>
      <c r="E73" s="345"/>
      <c r="F73" s="341"/>
      <c r="G73" s="341"/>
      <c r="H73" s="341"/>
    </row>
    <row r="74" spans="1:11" hidden="1">
      <c r="A74" s="344"/>
      <c r="B74" s="696"/>
      <c r="C74" s="697"/>
      <c r="D74" s="345"/>
      <c r="E74" s="345"/>
      <c r="F74" s="341"/>
      <c r="G74" s="341"/>
      <c r="H74" s="341"/>
    </row>
    <row r="75" spans="1:11" hidden="1">
      <c r="A75" s="344"/>
      <c r="B75" s="696"/>
      <c r="C75" s="697"/>
      <c r="D75" s="345"/>
      <c r="E75" s="345"/>
      <c r="F75" s="341"/>
      <c r="G75" s="341"/>
      <c r="H75" s="341"/>
    </row>
    <row r="76" spans="1:11" hidden="1">
      <c r="A76" s="344"/>
      <c r="B76" s="696"/>
      <c r="C76" s="697"/>
      <c r="D76" s="345"/>
      <c r="E76" s="345"/>
      <c r="F76" s="341"/>
      <c r="G76" s="341"/>
      <c r="H76" s="341"/>
    </row>
    <row r="77" spans="1:11" s="361" customFormat="1" hidden="1">
      <c r="A77" s="358"/>
      <c r="B77" s="702" t="s">
        <v>214</v>
      </c>
      <c r="C77" s="703"/>
      <c r="D77" s="359"/>
      <c r="E77" s="359"/>
      <c r="F77" s="360">
        <f>SUM(F71:F76)</f>
        <v>0</v>
      </c>
      <c r="G77" s="360">
        <f t="shared" ref="G77:H77" si="16">SUM(G71:G76)</f>
        <v>0</v>
      </c>
      <c r="H77" s="360">
        <f t="shared" si="16"/>
        <v>0</v>
      </c>
      <c r="I77" s="366"/>
      <c r="J77" s="366"/>
      <c r="K77" s="366"/>
    </row>
    <row r="78" spans="1:11" hidden="1"/>
    <row r="79" spans="1:11" hidden="1">
      <c r="A79" s="728" t="s">
        <v>238</v>
      </c>
      <c r="B79" s="728"/>
      <c r="C79" s="728"/>
      <c r="D79" s="728"/>
      <c r="E79" s="728"/>
      <c r="F79" s="728"/>
      <c r="G79" s="728"/>
      <c r="H79" s="728"/>
    </row>
    <row r="80" spans="1:11" ht="36.75" hidden="1">
      <c r="A80" s="363" t="s">
        <v>216</v>
      </c>
      <c r="B80" s="712" t="s">
        <v>0</v>
      </c>
      <c r="C80" s="713"/>
      <c r="D80" s="353" t="s">
        <v>239</v>
      </c>
      <c r="E80" s="353" t="s">
        <v>233</v>
      </c>
      <c r="F80" s="353" t="s">
        <v>240</v>
      </c>
      <c r="G80" s="353" t="s">
        <v>240</v>
      </c>
      <c r="H80" s="353" t="s">
        <v>240</v>
      </c>
    </row>
    <row r="81" spans="1:11" hidden="1">
      <c r="A81" s="354">
        <v>1</v>
      </c>
      <c r="B81" s="696">
        <v>2</v>
      </c>
      <c r="C81" s="697"/>
      <c r="D81" s="354">
        <v>3</v>
      </c>
      <c r="E81" s="354">
        <v>4</v>
      </c>
      <c r="F81" s="354">
        <v>5</v>
      </c>
      <c r="G81" s="354">
        <v>6</v>
      </c>
      <c r="H81" s="354">
        <v>7</v>
      </c>
    </row>
    <row r="82" spans="1:11" hidden="1">
      <c r="A82" s="344"/>
      <c r="B82" s="696"/>
      <c r="C82" s="697"/>
      <c r="D82" s="345"/>
      <c r="E82" s="345"/>
      <c r="F82" s="345"/>
      <c r="G82" s="345"/>
      <c r="H82" s="345"/>
    </row>
    <row r="83" spans="1:11" hidden="1">
      <c r="A83" s="344"/>
      <c r="B83" s="696"/>
      <c r="C83" s="697"/>
      <c r="D83" s="345"/>
      <c r="E83" s="345"/>
      <c r="F83" s="345"/>
      <c r="G83" s="345"/>
      <c r="H83" s="345"/>
    </row>
    <row r="84" spans="1:11" hidden="1">
      <c r="A84" s="344"/>
      <c r="B84" s="696"/>
      <c r="C84" s="697"/>
      <c r="D84" s="345"/>
      <c r="E84" s="345"/>
      <c r="F84" s="345"/>
      <c r="G84" s="345"/>
      <c r="H84" s="345"/>
    </row>
    <row r="85" spans="1:11" hidden="1">
      <c r="A85" s="344"/>
      <c r="B85" s="696"/>
      <c r="C85" s="697"/>
      <c r="D85" s="345"/>
      <c r="E85" s="345"/>
      <c r="F85" s="345"/>
      <c r="G85" s="345"/>
      <c r="H85" s="345"/>
    </row>
    <row r="86" spans="1:11" hidden="1">
      <c r="A86" s="344"/>
      <c r="B86" s="696"/>
      <c r="C86" s="697"/>
      <c r="D86" s="345"/>
      <c r="E86" s="345"/>
      <c r="F86" s="345"/>
      <c r="G86" s="345"/>
      <c r="H86" s="345"/>
    </row>
    <row r="87" spans="1:11" hidden="1">
      <c r="A87" s="344"/>
      <c r="B87" s="696"/>
      <c r="C87" s="697"/>
      <c r="D87" s="345"/>
      <c r="E87" s="345"/>
      <c r="F87" s="345"/>
      <c r="G87" s="345"/>
      <c r="H87" s="345"/>
    </row>
    <row r="88" spans="1:11" hidden="1">
      <c r="A88" s="344"/>
      <c r="B88" s="696" t="s">
        <v>214</v>
      </c>
      <c r="C88" s="697"/>
      <c r="D88" s="345"/>
      <c r="E88" s="345"/>
      <c r="F88" s="345"/>
      <c r="G88" s="345"/>
      <c r="H88" s="345"/>
    </row>
    <row r="89" spans="1:11" hidden="1"/>
    <row r="90" spans="1:11" s="362" customFormat="1" ht="14.25" hidden="1">
      <c r="A90" s="362" t="s">
        <v>241</v>
      </c>
      <c r="B90" s="351"/>
      <c r="C90" s="351"/>
      <c r="D90" s="351"/>
      <c r="E90" s="351"/>
      <c r="F90" s="351"/>
      <c r="G90" s="351"/>
      <c r="H90" s="351"/>
      <c r="I90" s="351"/>
      <c r="J90" s="351"/>
      <c r="K90" s="351"/>
    </row>
    <row r="91" spans="1:11" s="362" customFormat="1" ht="14.25" hidden="1">
      <c r="A91" s="362" t="s">
        <v>242</v>
      </c>
      <c r="B91" s="351"/>
      <c r="C91" s="351"/>
      <c r="D91" s="351"/>
      <c r="E91" s="351"/>
      <c r="F91" s="351"/>
      <c r="G91" s="351"/>
      <c r="H91" s="351"/>
      <c r="I91" s="351"/>
      <c r="J91" s="351"/>
      <c r="K91" s="351"/>
    </row>
    <row r="92" spans="1:11" hidden="1"/>
    <row r="93" spans="1:11" ht="24.75" hidden="1">
      <c r="A93" s="363" t="s">
        <v>216</v>
      </c>
      <c r="B93" s="712" t="s">
        <v>243</v>
      </c>
      <c r="C93" s="713"/>
      <c r="D93" s="353" t="s">
        <v>243</v>
      </c>
      <c r="E93" s="353" t="s">
        <v>244</v>
      </c>
      <c r="F93" s="353" t="s">
        <v>245</v>
      </c>
      <c r="G93" s="353" t="s">
        <v>454</v>
      </c>
      <c r="H93" s="353" t="s">
        <v>299</v>
      </c>
      <c r="I93" s="353" t="s">
        <v>300</v>
      </c>
    </row>
    <row r="94" spans="1:11" hidden="1">
      <c r="A94" s="354">
        <v>1</v>
      </c>
      <c r="B94" s="696">
        <v>2</v>
      </c>
      <c r="C94" s="697"/>
      <c r="D94" s="354">
        <v>3</v>
      </c>
      <c r="E94" s="354">
        <v>4</v>
      </c>
      <c r="F94" s="354">
        <v>5</v>
      </c>
      <c r="G94" s="354">
        <v>6</v>
      </c>
      <c r="H94" s="354">
        <v>7</v>
      </c>
      <c r="I94" s="354">
        <v>8</v>
      </c>
    </row>
    <row r="95" spans="1:11" hidden="1">
      <c r="A95" s="344"/>
      <c r="B95" s="698"/>
      <c r="C95" s="699"/>
      <c r="D95" s="345"/>
      <c r="E95" s="345"/>
      <c r="F95" s="345"/>
      <c r="G95" s="341"/>
      <c r="H95" s="341"/>
      <c r="I95" s="341"/>
    </row>
    <row r="96" spans="1:11" hidden="1">
      <c r="A96" s="344"/>
      <c r="B96" s="698"/>
      <c r="C96" s="699"/>
      <c r="D96" s="345"/>
      <c r="E96" s="345"/>
      <c r="F96" s="345"/>
      <c r="G96" s="341">
        <f>D96*E96*F96</f>
        <v>0</v>
      </c>
      <c r="H96" s="341">
        <f>G96</f>
        <v>0</v>
      </c>
      <c r="I96" s="341">
        <f>H96</f>
        <v>0</v>
      </c>
    </row>
    <row r="97" spans="1:11" hidden="1">
      <c r="A97" s="344"/>
      <c r="B97" s="368"/>
      <c r="C97" s="369"/>
      <c r="D97" s="345"/>
      <c r="E97" s="345"/>
      <c r="F97" s="345"/>
      <c r="G97" s="341">
        <f>D97*E97*F97</f>
        <v>0</v>
      </c>
      <c r="H97" s="341">
        <f t="shared" ref="H97:H98" si="17">G97</f>
        <v>0</v>
      </c>
      <c r="I97" s="341">
        <f>H97</f>
        <v>0</v>
      </c>
    </row>
    <row r="98" spans="1:11" hidden="1">
      <c r="A98" s="344"/>
      <c r="B98" s="368"/>
      <c r="C98" s="369"/>
      <c r="D98" s="345"/>
      <c r="E98" s="345"/>
      <c r="F98" s="345"/>
      <c r="G98" s="341">
        <f t="shared" ref="G98" si="18">D98*E98*F98</f>
        <v>0</v>
      </c>
      <c r="H98" s="341">
        <f t="shared" si="17"/>
        <v>0</v>
      </c>
      <c r="I98" s="341">
        <f>H98</f>
        <v>0</v>
      </c>
    </row>
    <row r="99" spans="1:11" hidden="1">
      <c r="A99" s="344"/>
      <c r="B99" s="696"/>
      <c r="C99" s="697"/>
      <c r="D99" s="345"/>
      <c r="E99" s="345"/>
      <c r="F99" s="345"/>
      <c r="G99" s="341"/>
      <c r="H99" s="341"/>
      <c r="I99" s="341"/>
    </row>
    <row r="100" spans="1:11" hidden="1">
      <c r="A100" s="344"/>
      <c r="B100" s="696"/>
      <c r="C100" s="697"/>
      <c r="D100" s="345"/>
      <c r="E100" s="345"/>
      <c r="F100" s="345"/>
      <c r="G100" s="341"/>
      <c r="H100" s="341"/>
      <c r="I100" s="341"/>
    </row>
    <row r="101" spans="1:11" s="361" customFormat="1" hidden="1">
      <c r="A101" s="358"/>
      <c r="B101" s="702" t="s">
        <v>214</v>
      </c>
      <c r="C101" s="703"/>
      <c r="D101" s="359"/>
      <c r="E101" s="359"/>
      <c r="F101" s="359"/>
      <c r="G101" s="360">
        <f t="shared" ref="G101:I101" si="19">SUM(G95:G100)</f>
        <v>0</v>
      </c>
      <c r="H101" s="360">
        <f t="shared" si="19"/>
        <v>0</v>
      </c>
      <c r="I101" s="360">
        <f t="shared" si="19"/>
        <v>0</v>
      </c>
      <c r="J101" s="366"/>
      <c r="K101" s="366"/>
    </row>
    <row r="102" spans="1:11" s="362" customFormat="1" ht="14.25" hidden="1">
      <c r="A102" s="362" t="s">
        <v>246</v>
      </c>
      <c r="B102" s="351"/>
      <c r="C102" s="351"/>
      <c r="D102" s="351"/>
      <c r="E102" s="351"/>
      <c r="F102" s="351"/>
      <c r="G102" s="351"/>
      <c r="H102" s="351"/>
      <c r="I102" s="351"/>
      <c r="J102" s="351"/>
      <c r="K102" s="351"/>
    </row>
    <row r="103" spans="1:11" hidden="1"/>
    <row r="104" spans="1:11" ht="36.75" hidden="1">
      <c r="A104" s="363" t="s">
        <v>216</v>
      </c>
      <c r="B104" s="712" t="s">
        <v>235</v>
      </c>
      <c r="C104" s="713"/>
      <c r="D104" s="353" t="s">
        <v>247</v>
      </c>
      <c r="E104" s="353" t="s">
        <v>248</v>
      </c>
      <c r="F104" s="353" t="s">
        <v>454</v>
      </c>
      <c r="G104" s="353" t="s">
        <v>299</v>
      </c>
      <c r="H104" s="353" t="s">
        <v>300</v>
      </c>
    </row>
    <row r="105" spans="1:11" hidden="1">
      <c r="A105" s="354">
        <v>1</v>
      </c>
      <c r="B105" s="696">
        <v>2</v>
      </c>
      <c r="C105" s="697"/>
      <c r="D105" s="354">
        <v>3</v>
      </c>
      <c r="E105" s="354">
        <v>4</v>
      </c>
      <c r="F105" s="354">
        <v>5</v>
      </c>
      <c r="G105" s="354">
        <v>6</v>
      </c>
      <c r="H105" s="354">
        <v>7</v>
      </c>
    </row>
    <row r="106" spans="1:11" hidden="1">
      <c r="A106" s="344">
        <v>1</v>
      </c>
      <c r="B106" s="696" t="s">
        <v>458</v>
      </c>
      <c r="C106" s="697"/>
      <c r="D106" s="345"/>
      <c r="E106" s="345"/>
      <c r="F106" s="345">
        <f>D106*E106</f>
        <v>0</v>
      </c>
      <c r="G106" s="345"/>
      <c r="H106" s="345"/>
    </row>
    <row r="107" spans="1:11" hidden="1">
      <c r="A107" s="344"/>
      <c r="B107" s="696"/>
      <c r="C107" s="697"/>
      <c r="D107" s="345"/>
      <c r="E107" s="345"/>
      <c r="F107" s="345">
        <f t="shared" ref="F107:F111" si="20">D107*E107</f>
        <v>0</v>
      </c>
      <c r="G107" s="345"/>
      <c r="H107" s="345"/>
    </row>
    <row r="108" spans="1:11" hidden="1">
      <c r="A108" s="344"/>
      <c r="B108" s="696"/>
      <c r="C108" s="697"/>
      <c r="D108" s="345"/>
      <c r="E108" s="345"/>
      <c r="F108" s="345">
        <f t="shared" si="20"/>
        <v>0</v>
      </c>
      <c r="G108" s="345"/>
      <c r="H108" s="345"/>
    </row>
    <row r="109" spans="1:11" hidden="1">
      <c r="A109" s="344"/>
      <c r="B109" s="696"/>
      <c r="C109" s="697"/>
      <c r="D109" s="345"/>
      <c r="E109" s="345"/>
      <c r="F109" s="345">
        <f t="shared" si="20"/>
        <v>0</v>
      </c>
      <c r="G109" s="345"/>
      <c r="H109" s="345"/>
    </row>
    <row r="110" spans="1:11" hidden="1">
      <c r="A110" s="344"/>
      <c r="B110" s="696"/>
      <c r="C110" s="697"/>
      <c r="D110" s="345"/>
      <c r="E110" s="345"/>
      <c r="F110" s="345">
        <f t="shared" si="20"/>
        <v>0</v>
      </c>
      <c r="G110" s="345"/>
      <c r="H110" s="345"/>
    </row>
    <row r="111" spans="1:11" hidden="1">
      <c r="A111" s="344"/>
      <c r="B111" s="696"/>
      <c r="C111" s="697"/>
      <c r="D111" s="345"/>
      <c r="E111" s="345"/>
      <c r="F111" s="345">
        <f t="shared" si="20"/>
        <v>0</v>
      </c>
      <c r="G111" s="345"/>
      <c r="H111" s="345"/>
    </row>
    <row r="112" spans="1:11" s="361" customFormat="1" hidden="1">
      <c r="A112" s="358"/>
      <c r="B112" s="702" t="s">
        <v>214</v>
      </c>
      <c r="C112" s="703"/>
      <c r="D112" s="359"/>
      <c r="E112" s="359"/>
      <c r="F112" s="359">
        <f>SUM(F106:F111)</f>
        <v>0</v>
      </c>
      <c r="G112" s="359">
        <f t="shared" ref="G112:H112" si="21">SUM(G106:G111)</f>
        <v>0</v>
      </c>
      <c r="H112" s="359">
        <f t="shared" si="21"/>
        <v>0</v>
      </c>
      <c r="I112" s="366"/>
      <c r="J112" s="366"/>
      <c r="K112" s="366"/>
    </row>
    <row r="113" spans="1:11" s="362" customFormat="1" ht="14.25" hidden="1">
      <c r="A113" s="362" t="s">
        <v>249</v>
      </c>
      <c r="B113" s="351"/>
      <c r="C113" s="351"/>
      <c r="D113" s="351"/>
      <c r="E113" s="351"/>
      <c r="F113" s="351"/>
      <c r="G113" s="351"/>
      <c r="H113" s="351"/>
      <c r="I113" s="351"/>
      <c r="J113" s="351"/>
      <c r="K113" s="351"/>
    </row>
    <row r="114" spans="1:11" hidden="1"/>
    <row r="115" spans="1:11" ht="36.75" hidden="1">
      <c r="A115" s="363" t="s">
        <v>216</v>
      </c>
      <c r="B115" s="712" t="s">
        <v>0</v>
      </c>
      <c r="C115" s="713"/>
      <c r="D115" s="353" t="s">
        <v>250</v>
      </c>
      <c r="E115" s="353" t="s">
        <v>251</v>
      </c>
      <c r="F115" s="353" t="s">
        <v>252</v>
      </c>
      <c r="G115" s="353" t="s">
        <v>454</v>
      </c>
      <c r="H115" s="353" t="s">
        <v>299</v>
      </c>
      <c r="I115" s="353" t="s">
        <v>300</v>
      </c>
    </row>
    <row r="116" spans="1:11" hidden="1">
      <c r="A116" s="354">
        <v>1</v>
      </c>
      <c r="B116" s="696">
        <v>2</v>
      </c>
      <c r="C116" s="697"/>
      <c r="D116" s="354">
        <v>3</v>
      </c>
      <c r="E116" s="354">
        <v>4</v>
      </c>
      <c r="F116" s="354">
        <v>5</v>
      </c>
      <c r="G116" s="354">
        <v>6</v>
      </c>
      <c r="H116" s="354">
        <v>7</v>
      </c>
      <c r="I116" s="354">
        <v>8</v>
      </c>
    </row>
    <row r="117" spans="1:11" hidden="1">
      <c r="A117" s="344"/>
      <c r="B117" s="698"/>
      <c r="C117" s="699"/>
      <c r="D117" s="345"/>
      <c r="E117" s="345"/>
      <c r="F117" s="345"/>
      <c r="G117" s="341">
        <f>D117*E117*F117</f>
        <v>0</v>
      </c>
      <c r="H117" s="345"/>
      <c r="I117" s="345"/>
    </row>
    <row r="118" spans="1:11" hidden="1">
      <c r="A118" s="344"/>
      <c r="B118" s="696"/>
      <c r="C118" s="697"/>
      <c r="D118" s="345"/>
      <c r="E118" s="341"/>
      <c r="F118" s="345"/>
      <c r="G118" s="341">
        <f>D118*E118*F118</f>
        <v>0</v>
      </c>
      <c r="H118" s="341">
        <f>G118</f>
        <v>0</v>
      </c>
      <c r="I118" s="341">
        <f>H118</f>
        <v>0</v>
      </c>
    </row>
    <row r="119" spans="1:11" hidden="1">
      <c r="A119" s="344"/>
      <c r="B119" s="698" t="s">
        <v>460</v>
      </c>
      <c r="C119" s="699"/>
      <c r="D119" s="345"/>
      <c r="E119" s="341"/>
      <c r="F119" s="345"/>
      <c r="G119" s="341">
        <f>D119*E119*F119</f>
        <v>0</v>
      </c>
      <c r="H119" s="341">
        <f t="shared" ref="H119:I135" si="22">G119</f>
        <v>0</v>
      </c>
      <c r="I119" s="341">
        <f t="shared" si="22"/>
        <v>0</v>
      </c>
    </row>
    <row r="120" spans="1:11" hidden="1">
      <c r="A120" s="344"/>
      <c r="B120" s="696"/>
      <c r="C120" s="697"/>
      <c r="D120" s="345"/>
      <c r="E120" s="341"/>
      <c r="F120" s="345"/>
      <c r="G120" s="341">
        <f t="shared" ref="G120:G121" si="23">D120*E120*F120</f>
        <v>0</v>
      </c>
      <c r="H120" s="341">
        <f>G120</f>
        <v>0</v>
      </c>
      <c r="I120" s="341">
        <f t="shared" si="22"/>
        <v>0</v>
      </c>
    </row>
    <row r="121" spans="1:11" hidden="1">
      <c r="A121" s="344"/>
      <c r="B121" s="696"/>
      <c r="C121" s="697"/>
      <c r="D121" s="345"/>
      <c r="E121" s="341"/>
      <c r="F121" s="345"/>
      <c r="G121" s="341">
        <f t="shared" si="23"/>
        <v>0</v>
      </c>
      <c r="H121" s="341">
        <f>G121</f>
        <v>0</v>
      </c>
      <c r="I121" s="341">
        <f t="shared" si="22"/>
        <v>0</v>
      </c>
    </row>
    <row r="122" spans="1:11" hidden="1">
      <c r="A122" s="344"/>
      <c r="B122" s="698"/>
      <c r="C122" s="699"/>
      <c r="D122" s="345"/>
      <c r="E122" s="341"/>
      <c r="F122" s="345"/>
      <c r="G122" s="341">
        <f>D122*E122*F122</f>
        <v>0</v>
      </c>
      <c r="H122" s="341">
        <f t="shared" si="22"/>
        <v>0</v>
      </c>
      <c r="I122" s="341">
        <f t="shared" si="22"/>
        <v>0</v>
      </c>
    </row>
    <row r="123" spans="1:11" hidden="1">
      <c r="A123" s="344"/>
      <c r="B123" s="696"/>
      <c r="C123" s="697"/>
      <c r="D123" s="345"/>
      <c r="E123" s="341"/>
      <c r="F123" s="345"/>
      <c r="G123" s="341">
        <f t="shared" ref="G123:G135" si="24">D123*E123*F123</f>
        <v>0</v>
      </c>
      <c r="H123" s="341">
        <f t="shared" si="22"/>
        <v>0</v>
      </c>
      <c r="I123" s="341">
        <f t="shared" si="22"/>
        <v>0</v>
      </c>
    </row>
    <row r="124" spans="1:11" hidden="1">
      <c r="A124" s="344"/>
      <c r="B124" s="696"/>
      <c r="C124" s="697"/>
      <c r="D124" s="345"/>
      <c r="E124" s="341"/>
      <c r="F124" s="345"/>
      <c r="G124" s="341">
        <f t="shared" si="24"/>
        <v>0</v>
      </c>
      <c r="H124" s="341">
        <f t="shared" si="22"/>
        <v>0</v>
      </c>
      <c r="I124" s="341">
        <f t="shared" si="22"/>
        <v>0</v>
      </c>
    </row>
    <row r="125" spans="1:11" hidden="1">
      <c r="A125" s="344"/>
      <c r="B125" s="696"/>
      <c r="C125" s="697"/>
      <c r="D125" s="345"/>
      <c r="E125" s="341"/>
      <c r="F125" s="345"/>
      <c r="G125" s="341">
        <f t="shared" si="24"/>
        <v>0</v>
      </c>
      <c r="H125" s="341">
        <f t="shared" si="22"/>
        <v>0</v>
      </c>
      <c r="I125" s="341">
        <f t="shared" si="22"/>
        <v>0</v>
      </c>
    </row>
    <row r="126" spans="1:11" hidden="1">
      <c r="A126" s="344"/>
      <c r="B126" s="696"/>
      <c r="C126" s="697"/>
      <c r="D126" s="345"/>
      <c r="E126" s="341"/>
      <c r="F126" s="345"/>
      <c r="G126" s="341">
        <f t="shared" si="24"/>
        <v>0</v>
      </c>
      <c r="H126" s="341">
        <f t="shared" si="22"/>
        <v>0</v>
      </c>
      <c r="I126" s="341">
        <f t="shared" si="22"/>
        <v>0</v>
      </c>
    </row>
    <row r="127" spans="1:11" hidden="1">
      <c r="A127" s="344"/>
      <c r="B127" s="696"/>
      <c r="C127" s="697"/>
      <c r="D127" s="345"/>
      <c r="E127" s="341"/>
      <c r="F127" s="345"/>
      <c r="G127" s="341">
        <f t="shared" si="24"/>
        <v>0</v>
      </c>
      <c r="H127" s="341">
        <f t="shared" si="22"/>
        <v>0</v>
      </c>
      <c r="I127" s="341">
        <f t="shared" si="22"/>
        <v>0</v>
      </c>
    </row>
    <row r="128" spans="1:11" hidden="1">
      <c r="A128" s="344"/>
      <c r="B128" s="696"/>
      <c r="C128" s="697"/>
      <c r="D128" s="345"/>
      <c r="E128" s="341"/>
      <c r="F128" s="345"/>
      <c r="G128" s="341">
        <f t="shared" si="24"/>
        <v>0</v>
      </c>
      <c r="H128" s="341">
        <f t="shared" si="22"/>
        <v>0</v>
      </c>
      <c r="I128" s="341">
        <f t="shared" si="22"/>
        <v>0</v>
      </c>
    </row>
    <row r="129" spans="1:11" hidden="1">
      <c r="A129" s="344"/>
      <c r="B129" s="698"/>
      <c r="C129" s="699"/>
      <c r="D129" s="345"/>
      <c r="E129" s="341"/>
      <c r="F129" s="345"/>
      <c r="G129" s="341">
        <f t="shared" si="24"/>
        <v>0</v>
      </c>
      <c r="H129" s="341">
        <f t="shared" si="22"/>
        <v>0</v>
      </c>
      <c r="I129" s="341">
        <f t="shared" si="22"/>
        <v>0</v>
      </c>
    </row>
    <row r="130" spans="1:11" hidden="1">
      <c r="A130" s="344"/>
      <c r="B130" s="696"/>
      <c r="C130" s="697"/>
      <c r="D130" s="345"/>
      <c r="E130" s="341"/>
      <c r="F130" s="345"/>
      <c r="G130" s="341">
        <f t="shared" si="24"/>
        <v>0</v>
      </c>
      <c r="H130" s="341">
        <f t="shared" si="22"/>
        <v>0</v>
      </c>
      <c r="I130" s="341">
        <f t="shared" si="22"/>
        <v>0</v>
      </c>
    </row>
    <row r="131" spans="1:11" hidden="1">
      <c r="A131" s="344"/>
      <c r="B131" s="698"/>
      <c r="C131" s="699"/>
      <c r="D131" s="345"/>
      <c r="E131" s="341"/>
      <c r="F131" s="345"/>
      <c r="G131" s="341">
        <f t="shared" si="24"/>
        <v>0</v>
      </c>
      <c r="H131" s="341">
        <f t="shared" si="22"/>
        <v>0</v>
      </c>
      <c r="I131" s="341">
        <f t="shared" si="22"/>
        <v>0</v>
      </c>
    </row>
    <row r="132" spans="1:11" hidden="1">
      <c r="A132" s="344"/>
      <c r="B132" s="696"/>
      <c r="C132" s="697"/>
      <c r="D132" s="345"/>
      <c r="E132" s="341"/>
      <c r="F132" s="345"/>
      <c r="G132" s="341">
        <f t="shared" si="24"/>
        <v>0</v>
      </c>
      <c r="H132" s="341">
        <f t="shared" si="22"/>
        <v>0</v>
      </c>
      <c r="I132" s="341">
        <f t="shared" si="22"/>
        <v>0</v>
      </c>
    </row>
    <row r="133" spans="1:11" hidden="1">
      <c r="A133" s="344"/>
      <c r="B133" s="698"/>
      <c r="C133" s="699"/>
      <c r="D133" s="345"/>
      <c r="E133" s="341"/>
      <c r="F133" s="345"/>
      <c r="G133" s="341">
        <f t="shared" si="24"/>
        <v>0</v>
      </c>
      <c r="H133" s="341">
        <f t="shared" si="22"/>
        <v>0</v>
      </c>
      <c r="I133" s="341">
        <f t="shared" si="22"/>
        <v>0</v>
      </c>
    </row>
    <row r="134" spans="1:11" hidden="1">
      <c r="A134" s="344"/>
      <c r="B134" s="696"/>
      <c r="C134" s="697"/>
      <c r="D134" s="345"/>
      <c r="E134" s="341"/>
      <c r="F134" s="345"/>
      <c r="G134" s="341">
        <f t="shared" si="24"/>
        <v>0</v>
      </c>
      <c r="H134" s="341">
        <f t="shared" si="22"/>
        <v>0</v>
      </c>
      <c r="I134" s="341">
        <f t="shared" si="22"/>
        <v>0</v>
      </c>
    </row>
    <row r="135" spans="1:11" hidden="1">
      <c r="A135" s="344"/>
      <c r="B135" s="696"/>
      <c r="C135" s="697"/>
      <c r="D135" s="345"/>
      <c r="E135" s="345"/>
      <c r="F135" s="345"/>
      <c r="G135" s="341">
        <f t="shared" si="24"/>
        <v>0</v>
      </c>
      <c r="H135" s="341">
        <f t="shared" si="22"/>
        <v>0</v>
      </c>
      <c r="I135" s="341">
        <f t="shared" si="22"/>
        <v>0</v>
      </c>
    </row>
    <row r="136" spans="1:11" s="361" customFormat="1" hidden="1">
      <c r="A136" s="358"/>
      <c r="B136" s="702" t="s">
        <v>214</v>
      </c>
      <c r="C136" s="703"/>
      <c r="D136" s="359"/>
      <c r="E136" s="359"/>
      <c r="F136" s="359"/>
      <c r="G136" s="360">
        <f>SUM(G118:G135)</f>
        <v>0</v>
      </c>
      <c r="H136" s="360">
        <f t="shared" ref="H136:I136" si="25">SUM(H118:H135)</f>
        <v>0</v>
      </c>
      <c r="I136" s="360">
        <f t="shared" si="25"/>
        <v>0</v>
      </c>
      <c r="J136" s="366"/>
      <c r="K136" s="366"/>
    </row>
    <row r="137" spans="1:11" hidden="1"/>
    <row r="138" spans="1:11" s="362" customFormat="1" ht="14.25" hidden="1">
      <c r="A138" s="362" t="s">
        <v>253</v>
      </c>
      <c r="B138" s="351"/>
      <c r="C138" s="351"/>
      <c r="D138" s="351"/>
      <c r="E138" s="351"/>
      <c r="F138" s="351"/>
      <c r="G138" s="351"/>
      <c r="H138" s="351"/>
      <c r="I138" s="351"/>
      <c r="J138" s="351"/>
      <c r="K138" s="351"/>
    </row>
    <row r="139" spans="1:11" hidden="1"/>
    <row r="140" spans="1:11" ht="48.75" hidden="1">
      <c r="A140" s="363" t="s">
        <v>216</v>
      </c>
      <c r="B140" s="712" t="s">
        <v>0</v>
      </c>
      <c r="C140" s="713"/>
      <c r="D140" s="353" t="s">
        <v>254</v>
      </c>
      <c r="E140" s="353" t="s">
        <v>255</v>
      </c>
      <c r="F140" s="353" t="s">
        <v>256</v>
      </c>
      <c r="G140" s="353" t="s">
        <v>256</v>
      </c>
      <c r="H140" s="353" t="s">
        <v>256</v>
      </c>
    </row>
    <row r="141" spans="1:11" hidden="1">
      <c r="A141" s="354">
        <v>1</v>
      </c>
      <c r="B141" s="696">
        <v>2</v>
      </c>
      <c r="C141" s="697"/>
      <c r="D141" s="354">
        <v>3</v>
      </c>
      <c r="E141" s="354">
        <v>4</v>
      </c>
      <c r="F141" s="354">
        <v>5</v>
      </c>
      <c r="G141" s="354">
        <v>6</v>
      </c>
      <c r="H141" s="354">
        <v>7</v>
      </c>
    </row>
    <row r="142" spans="1:11" hidden="1">
      <c r="A142" s="344"/>
      <c r="B142" s="696"/>
      <c r="C142" s="697"/>
      <c r="D142" s="345"/>
      <c r="E142" s="345"/>
      <c r="F142" s="345"/>
      <c r="G142" s="345"/>
      <c r="H142" s="345"/>
    </row>
    <row r="143" spans="1:11" hidden="1">
      <c r="A143" s="344"/>
      <c r="B143" s="696"/>
      <c r="C143" s="697"/>
      <c r="D143" s="345"/>
      <c r="E143" s="345"/>
      <c r="F143" s="345"/>
      <c r="G143" s="345"/>
      <c r="H143" s="345"/>
    </row>
    <row r="144" spans="1:11" hidden="1">
      <c r="A144" s="344"/>
      <c r="B144" s="696"/>
      <c r="C144" s="697"/>
      <c r="D144" s="345"/>
      <c r="E144" s="345"/>
      <c r="F144" s="345"/>
      <c r="G144" s="345"/>
      <c r="H144" s="345"/>
    </row>
    <row r="145" spans="1:11" hidden="1">
      <c r="A145" s="344"/>
      <c r="B145" s="696"/>
      <c r="C145" s="697"/>
      <c r="D145" s="345"/>
      <c r="E145" s="345"/>
      <c r="F145" s="345"/>
      <c r="G145" s="345"/>
      <c r="H145" s="345"/>
    </row>
    <row r="146" spans="1:11" hidden="1">
      <c r="A146" s="344"/>
      <c r="B146" s="696"/>
      <c r="C146" s="697"/>
      <c r="D146" s="345"/>
      <c r="E146" s="345"/>
      <c r="F146" s="345"/>
      <c r="G146" s="345"/>
      <c r="H146" s="345"/>
    </row>
    <row r="147" spans="1:11" hidden="1">
      <c r="A147" s="344"/>
      <c r="B147" s="696"/>
      <c r="C147" s="697"/>
      <c r="D147" s="345"/>
      <c r="E147" s="345"/>
      <c r="F147" s="345"/>
      <c r="G147" s="345"/>
      <c r="H147" s="345"/>
    </row>
    <row r="148" spans="1:11" s="361" customFormat="1" hidden="1">
      <c r="A148" s="358"/>
      <c r="B148" s="702" t="s">
        <v>214</v>
      </c>
      <c r="C148" s="703"/>
      <c r="D148" s="359"/>
      <c r="E148" s="359"/>
      <c r="F148" s="359">
        <f>SUM(F142:F147)</f>
        <v>0</v>
      </c>
      <c r="G148" s="359">
        <f t="shared" ref="G148:H148" si="26">SUM(G142:G147)</f>
        <v>0</v>
      </c>
      <c r="H148" s="359">
        <f t="shared" si="26"/>
        <v>0</v>
      </c>
      <c r="I148" s="366"/>
      <c r="J148" s="366"/>
      <c r="K148" s="366"/>
    </row>
    <row r="149" spans="1:11" hidden="1"/>
    <row r="150" spans="1:11" s="362" customFormat="1" ht="14.25" hidden="1">
      <c r="A150" s="362" t="s">
        <v>257</v>
      </c>
      <c r="B150" s="351"/>
      <c r="C150" s="351"/>
      <c r="D150" s="351"/>
      <c r="E150" s="351"/>
      <c r="F150" s="351"/>
      <c r="G150" s="351"/>
      <c r="H150" s="351"/>
      <c r="I150" s="351"/>
      <c r="J150" s="351"/>
      <c r="K150" s="351"/>
    </row>
    <row r="151" spans="1:11" hidden="1"/>
    <row r="152" spans="1:11" ht="24.75" hidden="1">
      <c r="A152" s="363" t="s">
        <v>216</v>
      </c>
      <c r="B152" s="712" t="s">
        <v>0</v>
      </c>
      <c r="C152" s="713"/>
      <c r="D152" s="353" t="s">
        <v>258</v>
      </c>
      <c r="E152" s="353" t="s">
        <v>259</v>
      </c>
      <c r="F152" s="353" t="s">
        <v>454</v>
      </c>
      <c r="G152" s="353" t="s">
        <v>299</v>
      </c>
      <c r="H152" s="353" t="s">
        <v>300</v>
      </c>
    </row>
    <row r="153" spans="1:11" hidden="1">
      <c r="A153" s="354">
        <v>1</v>
      </c>
      <c r="B153" s="696">
        <v>2</v>
      </c>
      <c r="C153" s="697"/>
      <c r="D153" s="354">
        <v>3</v>
      </c>
      <c r="E153" s="354">
        <v>4</v>
      </c>
      <c r="F153" s="354">
        <v>5</v>
      </c>
      <c r="G153" s="354">
        <v>6</v>
      </c>
      <c r="H153" s="354">
        <v>7</v>
      </c>
    </row>
    <row r="154" spans="1:11" hidden="1">
      <c r="A154" s="344"/>
      <c r="B154" s="698"/>
      <c r="C154" s="699"/>
      <c r="D154" s="345"/>
      <c r="E154" s="341"/>
      <c r="F154" s="341">
        <f>E154*D154</f>
        <v>0</v>
      </c>
      <c r="G154" s="341">
        <f>F154</f>
        <v>0</v>
      </c>
      <c r="H154" s="341">
        <f>G154</f>
        <v>0</v>
      </c>
    </row>
    <row r="155" spans="1:11" hidden="1">
      <c r="A155" s="344"/>
      <c r="B155" s="696"/>
      <c r="C155" s="697"/>
      <c r="D155" s="345"/>
      <c r="E155" s="341"/>
      <c r="F155" s="341">
        <f t="shared" ref="F155:F185" si="27">E155*D155</f>
        <v>0</v>
      </c>
      <c r="G155" s="341">
        <f t="shared" ref="G155:H171" si="28">F155</f>
        <v>0</v>
      </c>
      <c r="H155" s="341">
        <f t="shared" si="28"/>
        <v>0</v>
      </c>
    </row>
    <row r="156" spans="1:11" hidden="1">
      <c r="A156" s="344"/>
      <c r="B156" s="698"/>
      <c r="C156" s="699"/>
      <c r="D156" s="345"/>
      <c r="E156" s="341"/>
      <c r="F156" s="341">
        <f t="shared" si="27"/>
        <v>0</v>
      </c>
      <c r="G156" s="341">
        <f t="shared" si="28"/>
        <v>0</v>
      </c>
      <c r="H156" s="341">
        <f t="shared" si="28"/>
        <v>0</v>
      </c>
    </row>
    <row r="157" spans="1:11" hidden="1">
      <c r="A157" s="344"/>
      <c r="B157" s="696"/>
      <c r="C157" s="697"/>
      <c r="D157" s="345"/>
      <c r="E157" s="341"/>
      <c r="F157" s="341">
        <f t="shared" si="27"/>
        <v>0</v>
      </c>
      <c r="G157" s="341">
        <f t="shared" si="28"/>
        <v>0</v>
      </c>
      <c r="H157" s="341">
        <f t="shared" si="28"/>
        <v>0</v>
      </c>
    </row>
    <row r="158" spans="1:11" hidden="1">
      <c r="A158" s="344"/>
      <c r="B158" s="698"/>
      <c r="C158" s="699"/>
      <c r="D158" s="345"/>
      <c r="E158" s="341"/>
      <c r="F158" s="341">
        <f t="shared" si="27"/>
        <v>0</v>
      </c>
      <c r="G158" s="341">
        <f t="shared" si="28"/>
        <v>0</v>
      </c>
      <c r="H158" s="341">
        <f t="shared" si="28"/>
        <v>0</v>
      </c>
    </row>
    <row r="159" spans="1:11" hidden="1">
      <c r="A159" s="344"/>
      <c r="B159" s="696"/>
      <c r="C159" s="697"/>
      <c r="D159" s="345"/>
      <c r="E159" s="341"/>
      <c r="F159" s="341">
        <f t="shared" si="27"/>
        <v>0</v>
      </c>
      <c r="G159" s="341">
        <f t="shared" si="28"/>
        <v>0</v>
      </c>
      <c r="H159" s="341">
        <f t="shared" si="28"/>
        <v>0</v>
      </c>
    </row>
    <row r="160" spans="1:11" hidden="1">
      <c r="A160" s="344"/>
      <c r="B160" s="698"/>
      <c r="C160" s="699"/>
      <c r="D160" s="345"/>
      <c r="E160" s="341"/>
      <c r="F160" s="341">
        <f t="shared" si="27"/>
        <v>0</v>
      </c>
      <c r="G160" s="341">
        <f t="shared" si="28"/>
        <v>0</v>
      </c>
      <c r="H160" s="341">
        <f t="shared" si="28"/>
        <v>0</v>
      </c>
    </row>
    <row r="161" spans="1:8" hidden="1">
      <c r="A161" s="344"/>
      <c r="B161" s="696"/>
      <c r="C161" s="697"/>
      <c r="D161" s="345"/>
      <c r="E161" s="341"/>
      <c r="F161" s="341">
        <f t="shared" si="27"/>
        <v>0</v>
      </c>
      <c r="G161" s="341">
        <f t="shared" si="28"/>
        <v>0</v>
      </c>
      <c r="H161" s="341">
        <f t="shared" si="28"/>
        <v>0</v>
      </c>
    </row>
    <row r="162" spans="1:8" hidden="1">
      <c r="A162" s="344"/>
      <c r="B162" s="729"/>
      <c r="C162" s="730"/>
      <c r="D162" s="345"/>
      <c r="E162" s="341"/>
      <c r="F162" s="341">
        <f t="shared" si="27"/>
        <v>0</v>
      </c>
      <c r="G162" s="341">
        <f t="shared" si="28"/>
        <v>0</v>
      </c>
      <c r="H162" s="341">
        <f t="shared" si="28"/>
        <v>0</v>
      </c>
    </row>
    <row r="163" spans="1:8" hidden="1">
      <c r="A163" s="344"/>
      <c r="B163" s="696"/>
      <c r="C163" s="697"/>
      <c r="D163" s="345"/>
      <c r="E163" s="341"/>
      <c r="F163" s="341">
        <f t="shared" si="27"/>
        <v>0</v>
      </c>
      <c r="G163" s="341">
        <f t="shared" si="28"/>
        <v>0</v>
      </c>
      <c r="H163" s="341">
        <f t="shared" si="28"/>
        <v>0</v>
      </c>
    </row>
    <row r="164" spans="1:8" hidden="1">
      <c r="A164" s="344"/>
      <c r="B164" s="698"/>
      <c r="C164" s="699"/>
      <c r="D164" s="345"/>
      <c r="E164" s="341"/>
      <c r="F164" s="341">
        <f t="shared" si="27"/>
        <v>0</v>
      </c>
      <c r="G164" s="341">
        <f t="shared" si="28"/>
        <v>0</v>
      </c>
      <c r="H164" s="341">
        <f t="shared" si="28"/>
        <v>0</v>
      </c>
    </row>
    <row r="165" spans="1:8" hidden="1">
      <c r="A165" s="344"/>
      <c r="B165" s="696"/>
      <c r="C165" s="697"/>
      <c r="D165" s="345"/>
      <c r="E165" s="341"/>
      <c r="F165" s="341">
        <f t="shared" si="27"/>
        <v>0</v>
      </c>
      <c r="G165" s="341">
        <f t="shared" si="28"/>
        <v>0</v>
      </c>
      <c r="H165" s="341">
        <f t="shared" si="28"/>
        <v>0</v>
      </c>
    </row>
    <row r="166" spans="1:8" hidden="1">
      <c r="A166" s="344"/>
      <c r="B166" s="698"/>
      <c r="C166" s="699"/>
      <c r="D166" s="345"/>
      <c r="E166" s="341"/>
      <c r="F166" s="341">
        <f t="shared" si="27"/>
        <v>0</v>
      </c>
      <c r="G166" s="341">
        <f t="shared" si="28"/>
        <v>0</v>
      </c>
      <c r="H166" s="341">
        <f t="shared" si="28"/>
        <v>0</v>
      </c>
    </row>
    <row r="167" spans="1:8" hidden="1">
      <c r="A167" s="344"/>
      <c r="B167" s="696"/>
      <c r="C167" s="697"/>
      <c r="D167" s="345"/>
      <c r="E167" s="341"/>
      <c r="F167" s="341">
        <f t="shared" si="27"/>
        <v>0</v>
      </c>
      <c r="G167" s="341">
        <f t="shared" si="28"/>
        <v>0</v>
      </c>
      <c r="H167" s="341">
        <f t="shared" si="28"/>
        <v>0</v>
      </c>
    </row>
    <row r="168" spans="1:8" hidden="1">
      <c r="A168" s="344"/>
      <c r="B168" s="698"/>
      <c r="C168" s="699"/>
      <c r="D168" s="345"/>
      <c r="E168" s="341"/>
      <c r="F168" s="341">
        <f t="shared" si="27"/>
        <v>0</v>
      </c>
      <c r="G168" s="341">
        <f t="shared" si="28"/>
        <v>0</v>
      </c>
      <c r="H168" s="341">
        <f t="shared" si="28"/>
        <v>0</v>
      </c>
    </row>
    <row r="169" spans="1:8" hidden="1">
      <c r="A169" s="344"/>
      <c r="B169" s="696"/>
      <c r="C169" s="697"/>
      <c r="D169" s="345"/>
      <c r="E169" s="341"/>
      <c r="F169" s="341">
        <f t="shared" si="27"/>
        <v>0</v>
      </c>
      <c r="G169" s="341">
        <f t="shared" si="28"/>
        <v>0</v>
      </c>
      <c r="H169" s="341">
        <f t="shared" si="28"/>
        <v>0</v>
      </c>
    </row>
    <row r="170" spans="1:8" hidden="1">
      <c r="A170" s="344"/>
      <c r="B170" s="698"/>
      <c r="C170" s="699"/>
      <c r="D170" s="345"/>
      <c r="E170" s="341"/>
      <c r="F170" s="341">
        <f t="shared" si="27"/>
        <v>0</v>
      </c>
      <c r="G170" s="341">
        <f t="shared" si="28"/>
        <v>0</v>
      </c>
      <c r="H170" s="341">
        <f t="shared" si="28"/>
        <v>0</v>
      </c>
    </row>
    <row r="171" spans="1:8" hidden="1">
      <c r="A171" s="344"/>
      <c r="B171" s="696"/>
      <c r="C171" s="697"/>
      <c r="D171" s="345"/>
      <c r="E171" s="341"/>
      <c r="F171" s="341">
        <f t="shared" si="27"/>
        <v>0</v>
      </c>
      <c r="G171" s="341">
        <f t="shared" si="28"/>
        <v>0</v>
      </c>
      <c r="H171" s="341">
        <f t="shared" si="28"/>
        <v>0</v>
      </c>
    </row>
    <row r="172" spans="1:8" hidden="1">
      <c r="A172" s="344"/>
      <c r="B172" s="698"/>
      <c r="C172" s="699"/>
      <c r="D172" s="345"/>
      <c r="E172" s="341"/>
      <c r="F172" s="341">
        <f t="shared" si="27"/>
        <v>0</v>
      </c>
      <c r="G172" s="341">
        <f t="shared" ref="G172:H185" si="29">F172</f>
        <v>0</v>
      </c>
      <c r="H172" s="341">
        <f t="shared" si="29"/>
        <v>0</v>
      </c>
    </row>
    <row r="173" spans="1:8" hidden="1">
      <c r="A173" s="344"/>
      <c r="B173" s="696"/>
      <c r="C173" s="697"/>
      <c r="D173" s="345"/>
      <c r="E173" s="341"/>
      <c r="F173" s="341">
        <f t="shared" si="27"/>
        <v>0</v>
      </c>
      <c r="G173" s="341">
        <f t="shared" si="29"/>
        <v>0</v>
      </c>
      <c r="H173" s="341">
        <f t="shared" si="29"/>
        <v>0</v>
      </c>
    </row>
    <row r="174" spans="1:8" hidden="1">
      <c r="A174" s="344"/>
      <c r="B174" s="698"/>
      <c r="C174" s="699"/>
      <c r="D174" s="345"/>
      <c r="E174" s="341"/>
      <c r="F174" s="341">
        <f t="shared" si="27"/>
        <v>0</v>
      </c>
      <c r="G174" s="341">
        <f t="shared" si="29"/>
        <v>0</v>
      </c>
      <c r="H174" s="341">
        <f t="shared" si="29"/>
        <v>0</v>
      </c>
    </row>
    <row r="175" spans="1:8" hidden="1">
      <c r="A175" s="344"/>
      <c r="B175" s="696"/>
      <c r="C175" s="697"/>
      <c r="D175" s="345"/>
      <c r="E175" s="341"/>
      <c r="F175" s="341">
        <f t="shared" si="27"/>
        <v>0</v>
      </c>
      <c r="G175" s="341">
        <f t="shared" si="29"/>
        <v>0</v>
      </c>
      <c r="H175" s="341">
        <f t="shared" si="29"/>
        <v>0</v>
      </c>
    </row>
    <row r="176" spans="1:8" hidden="1">
      <c r="A176" s="344"/>
      <c r="B176" s="698"/>
      <c r="C176" s="699"/>
      <c r="D176" s="345"/>
      <c r="E176" s="341"/>
      <c r="F176" s="341">
        <f t="shared" si="27"/>
        <v>0</v>
      </c>
      <c r="G176" s="341">
        <f t="shared" si="29"/>
        <v>0</v>
      </c>
      <c r="H176" s="341">
        <f t="shared" si="29"/>
        <v>0</v>
      </c>
    </row>
    <row r="177" spans="1:11" hidden="1">
      <c r="A177" s="344"/>
      <c r="B177" s="696"/>
      <c r="C177" s="697"/>
      <c r="D177" s="345"/>
      <c r="E177" s="341"/>
      <c r="F177" s="341">
        <f t="shared" si="27"/>
        <v>0</v>
      </c>
      <c r="G177" s="341">
        <f t="shared" si="29"/>
        <v>0</v>
      </c>
      <c r="H177" s="341">
        <f t="shared" si="29"/>
        <v>0</v>
      </c>
    </row>
    <row r="178" spans="1:11" hidden="1">
      <c r="A178" s="344"/>
      <c r="B178" s="698"/>
      <c r="C178" s="699"/>
      <c r="D178" s="345"/>
      <c r="E178" s="341"/>
      <c r="F178" s="341">
        <f t="shared" si="27"/>
        <v>0</v>
      </c>
      <c r="G178" s="341">
        <f t="shared" si="29"/>
        <v>0</v>
      </c>
      <c r="H178" s="341">
        <f t="shared" si="29"/>
        <v>0</v>
      </c>
    </row>
    <row r="179" spans="1:11" hidden="1">
      <c r="A179" s="344"/>
      <c r="B179" s="696"/>
      <c r="C179" s="697"/>
      <c r="D179" s="345"/>
      <c r="E179" s="341"/>
      <c r="F179" s="341">
        <f t="shared" si="27"/>
        <v>0</v>
      </c>
      <c r="G179" s="341">
        <f t="shared" si="29"/>
        <v>0</v>
      </c>
      <c r="H179" s="341">
        <f t="shared" si="29"/>
        <v>0</v>
      </c>
    </row>
    <row r="180" spans="1:11" hidden="1">
      <c r="A180" s="344"/>
      <c r="B180" s="698"/>
      <c r="C180" s="699"/>
      <c r="D180" s="345"/>
      <c r="E180" s="341"/>
      <c r="F180" s="341">
        <f t="shared" si="27"/>
        <v>0</v>
      </c>
      <c r="G180" s="341">
        <f t="shared" si="29"/>
        <v>0</v>
      </c>
      <c r="H180" s="341">
        <f t="shared" si="29"/>
        <v>0</v>
      </c>
    </row>
    <row r="181" spans="1:11" hidden="1">
      <c r="A181" s="344"/>
      <c r="B181" s="696"/>
      <c r="C181" s="697"/>
      <c r="D181" s="345"/>
      <c r="E181" s="341"/>
      <c r="F181" s="341">
        <f t="shared" si="27"/>
        <v>0</v>
      </c>
      <c r="G181" s="341">
        <f t="shared" si="29"/>
        <v>0</v>
      </c>
      <c r="H181" s="341">
        <f t="shared" si="29"/>
        <v>0</v>
      </c>
    </row>
    <row r="182" spans="1:11" hidden="1">
      <c r="A182" s="344"/>
      <c r="B182" s="698"/>
      <c r="C182" s="699"/>
      <c r="D182" s="345"/>
      <c r="E182" s="341"/>
      <c r="F182" s="341">
        <f t="shared" si="27"/>
        <v>0</v>
      </c>
      <c r="G182" s="341">
        <f t="shared" si="29"/>
        <v>0</v>
      </c>
      <c r="H182" s="341">
        <f t="shared" si="29"/>
        <v>0</v>
      </c>
    </row>
    <row r="183" spans="1:11" hidden="1">
      <c r="A183" s="344"/>
      <c r="B183" s="696"/>
      <c r="C183" s="697"/>
      <c r="D183" s="345"/>
      <c r="E183" s="341"/>
      <c r="F183" s="341">
        <f t="shared" si="27"/>
        <v>0</v>
      </c>
      <c r="G183" s="341">
        <f t="shared" si="29"/>
        <v>0</v>
      </c>
      <c r="H183" s="341">
        <f t="shared" si="29"/>
        <v>0</v>
      </c>
    </row>
    <row r="184" spans="1:11" hidden="1">
      <c r="A184" s="344"/>
      <c r="B184" s="698"/>
      <c r="C184" s="699"/>
      <c r="D184" s="345"/>
      <c r="E184" s="341"/>
      <c r="F184" s="341">
        <f t="shared" si="27"/>
        <v>0</v>
      </c>
      <c r="G184" s="341">
        <f t="shared" si="29"/>
        <v>0</v>
      </c>
      <c r="H184" s="341">
        <f t="shared" si="29"/>
        <v>0</v>
      </c>
    </row>
    <row r="185" spans="1:11" hidden="1">
      <c r="A185" s="344"/>
      <c r="B185" s="696"/>
      <c r="C185" s="697"/>
      <c r="D185" s="345"/>
      <c r="E185" s="341"/>
      <c r="F185" s="341">
        <f t="shared" si="27"/>
        <v>0</v>
      </c>
      <c r="G185" s="341">
        <f t="shared" si="29"/>
        <v>0</v>
      </c>
      <c r="H185" s="341">
        <f t="shared" si="29"/>
        <v>0</v>
      </c>
    </row>
    <row r="186" spans="1:11" s="361" customFormat="1" hidden="1">
      <c r="A186" s="358"/>
      <c r="B186" s="702" t="s">
        <v>214</v>
      </c>
      <c r="C186" s="703"/>
      <c r="D186" s="359"/>
      <c r="E186" s="360"/>
      <c r="F186" s="360">
        <f>SUM(F154:F185)</f>
        <v>0</v>
      </c>
      <c r="G186" s="360">
        <f t="shared" ref="G186:H186" si="30">SUM(G154:G185)</f>
        <v>0</v>
      </c>
      <c r="H186" s="360">
        <f t="shared" si="30"/>
        <v>0</v>
      </c>
      <c r="I186" s="366"/>
      <c r="J186" s="366"/>
      <c r="K186" s="366"/>
    </row>
    <row r="187" spans="1:11" hidden="1"/>
    <row r="188" spans="1:11" s="362" customFormat="1" ht="14.25" hidden="1">
      <c r="A188" s="362" t="s">
        <v>260</v>
      </c>
      <c r="B188" s="351"/>
      <c r="C188" s="351"/>
      <c r="D188" s="351"/>
      <c r="E188" s="351"/>
      <c r="F188" s="351"/>
      <c r="G188" s="351"/>
      <c r="H188" s="351"/>
      <c r="I188" s="351"/>
      <c r="J188" s="351"/>
      <c r="K188" s="351"/>
    </row>
    <row r="189" spans="1:11" hidden="1"/>
    <row r="190" spans="1:11" ht="24.75" hidden="1">
      <c r="A190" s="363" t="s">
        <v>216</v>
      </c>
      <c r="B190" s="712" t="s">
        <v>235</v>
      </c>
      <c r="C190" s="713"/>
      <c r="D190" s="353" t="s">
        <v>258</v>
      </c>
      <c r="E190" s="353" t="s">
        <v>259</v>
      </c>
      <c r="F190" s="353" t="s">
        <v>454</v>
      </c>
      <c r="G190" s="353" t="s">
        <v>299</v>
      </c>
      <c r="H190" s="353" t="s">
        <v>300</v>
      </c>
    </row>
    <row r="191" spans="1:11" hidden="1">
      <c r="A191" s="354">
        <v>1</v>
      </c>
      <c r="B191" s="696">
        <v>2</v>
      </c>
      <c r="C191" s="697"/>
      <c r="D191" s="354">
        <v>3</v>
      </c>
      <c r="E191" s="354">
        <v>4</v>
      </c>
      <c r="F191" s="354">
        <v>5</v>
      </c>
      <c r="G191" s="354">
        <v>6</v>
      </c>
      <c r="H191" s="354">
        <v>7</v>
      </c>
    </row>
    <row r="192" spans="1:11" hidden="1">
      <c r="A192" s="344"/>
      <c r="B192" s="698"/>
      <c r="C192" s="699"/>
      <c r="D192" s="345"/>
      <c r="E192" s="341"/>
      <c r="F192" s="341">
        <f>E192*D192</f>
        <v>0</v>
      </c>
      <c r="G192" s="341">
        <f>F192</f>
        <v>0</v>
      </c>
      <c r="H192" s="341">
        <f>G192</f>
        <v>0</v>
      </c>
    </row>
    <row r="193" spans="1:8" hidden="1">
      <c r="A193" s="344"/>
      <c r="B193" s="698"/>
      <c r="C193" s="699"/>
      <c r="D193" s="345"/>
      <c r="E193" s="341"/>
      <c r="F193" s="341">
        <f t="shared" ref="F193:F213" si="31">E193*D193</f>
        <v>0</v>
      </c>
      <c r="G193" s="341">
        <f t="shared" ref="G193:H213" si="32">F193</f>
        <v>0</v>
      </c>
      <c r="H193" s="341">
        <f t="shared" si="32"/>
        <v>0</v>
      </c>
    </row>
    <row r="194" spans="1:8" hidden="1">
      <c r="A194" s="344"/>
      <c r="B194" s="698"/>
      <c r="C194" s="699"/>
      <c r="D194" s="345"/>
      <c r="E194" s="341"/>
      <c r="F194" s="341">
        <f t="shared" si="31"/>
        <v>0</v>
      </c>
      <c r="G194" s="341">
        <f t="shared" si="32"/>
        <v>0</v>
      </c>
      <c r="H194" s="341">
        <f t="shared" si="32"/>
        <v>0</v>
      </c>
    </row>
    <row r="195" spans="1:8" hidden="1">
      <c r="A195" s="344"/>
      <c r="B195" s="698"/>
      <c r="C195" s="699"/>
      <c r="D195" s="345"/>
      <c r="E195" s="341"/>
      <c r="F195" s="341">
        <f>E195*D195</f>
        <v>0</v>
      </c>
      <c r="G195" s="341">
        <f>F195</f>
        <v>0</v>
      </c>
      <c r="H195" s="341">
        <f t="shared" si="32"/>
        <v>0</v>
      </c>
    </row>
    <row r="196" spans="1:8" hidden="1">
      <c r="A196" s="344"/>
      <c r="B196" s="698"/>
      <c r="C196" s="699"/>
      <c r="D196" s="345"/>
      <c r="E196" s="341"/>
      <c r="F196" s="341">
        <f t="shared" si="31"/>
        <v>0</v>
      </c>
      <c r="G196" s="341">
        <f t="shared" si="32"/>
        <v>0</v>
      </c>
      <c r="H196" s="341">
        <f t="shared" si="32"/>
        <v>0</v>
      </c>
    </row>
    <row r="197" spans="1:8" hidden="1">
      <c r="A197" s="344"/>
      <c r="B197" s="698"/>
      <c r="C197" s="699"/>
      <c r="D197" s="345"/>
      <c r="E197" s="341"/>
      <c r="F197" s="341">
        <f t="shared" si="31"/>
        <v>0</v>
      </c>
      <c r="G197" s="341">
        <f t="shared" si="32"/>
        <v>0</v>
      </c>
      <c r="H197" s="341">
        <f t="shared" si="32"/>
        <v>0</v>
      </c>
    </row>
    <row r="198" spans="1:8" hidden="1">
      <c r="A198" s="344"/>
      <c r="B198" s="698"/>
      <c r="C198" s="699"/>
      <c r="D198" s="345"/>
      <c r="E198" s="341"/>
      <c r="F198" s="341">
        <f t="shared" si="31"/>
        <v>0</v>
      </c>
      <c r="G198" s="341">
        <f t="shared" si="32"/>
        <v>0</v>
      </c>
      <c r="H198" s="341">
        <f t="shared" si="32"/>
        <v>0</v>
      </c>
    </row>
    <row r="199" spans="1:8" hidden="1">
      <c r="A199" s="344"/>
      <c r="B199" s="698"/>
      <c r="C199" s="699"/>
      <c r="D199" s="345"/>
      <c r="E199" s="341"/>
      <c r="F199" s="341">
        <f t="shared" si="31"/>
        <v>0</v>
      </c>
      <c r="G199" s="341">
        <f t="shared" si="32"/>
        <v>0</v>
      </c>
      <c r="H199" s="341">
        <f t="shared" si="32"/>
        <v>0</v>
      </c>
    </row>
    <row r="200" spans="1:8" hidden="1">
      <c r="A200" s="344"/>
      <c r="B200" s="698"/>
      <c r="C200" s="699"/>
      <c r="D200" s="345"/>
      <c r="E200" s="341"/>
      <c r="F200" s="341">
        <f t="shared" si="31"/>
        <v>0</v>
      </c>
      <c r="G200" s="341">
        <f t="shared" si="32"/>
        <v>0</v>
      </c>
      <c r="H200" s="341">
        <f t="shared" si="32"/>
        <v>0</v>
      </c>
    </row>
    <row r="201" spans="1:8" hidden="1">
      <c r="A201" s="344"/>
      <c r="B201" s="710"/>
      <c r="C201" s="711"/>
      <c r="D201" s="345"/>
      <c r="E201" s="341"/>
      <c r="F201" s="341">
        <f t="shared" si="31"/>
        <v>0</v>
      </c>
      <c r="G201" s="341">
        <f>F201</f>
        <v>0</v>
      </c>
      <c r="H201" s="341">
        <f>G201</f>
        <v>0</v>
      </c>
    </row>
    <row r="202" spans="1:8" hidden="1">
      <c r="A202" s="344"/>
      <c r="B202" s="708"/>
      <c r="C202" s="709"/>
      <c r="D202" s="345"/>
      <c r="E202" s="341"/>
      <c r="F202" s="341">
        <f t="shared" si="31"/>
        <v>0</v>
      </c>
      <c r="G202" s="341">
        <f t="shared" si="32"/>
        <v>0</v>
      </c>
      <c r="H202" s="341">
        <f t="shared" si="32"/>
        <v>0</v>
      </c>
    </row>
    <row r="203" spans="1:8" hidden="1">
      <c r="A203" s="344"/>
      <c r="B203" s="708"/>
      <c r="C203" s="709"/>
      <c r="D203" s="345"/>
      <c r="E203" s="341"/>
      <c r="F203" s="341">
        <f t="shared" si="31"/>
        <v>0</v>
      </c>
      <c r="G203" s="341">
        <f t="shared" si="32"/>
        <v>0</v>
      </c>
      <c r="H203" s="341">
        <f t="shared" si="32"/>
        <v>0</v>
      </c>
    </row>
    <row r="204" spans="1:8" hidden="1">
      <c r="A204" s="344"/>
      <c r="B204" s="710"/>
      <c r="C204" s="711"/>
      <c r="D204" s="345"/>
      <c r="E204" s="341"/>
      <c r="F204" s="341">
        <f t="shared" si="31"/>
        <v>0</v>
      </c>
      <c r="G204" s="341">
        <f t="shared" si="32"/>
        <v>0</v>
      </c>
      <c r="H204" s="341">
        <f t="shared" si="32"/>
        <v>0</v>
      </c>
    </row>
    <row r="205" spans="1:8" hidden="1">
      <c r="A205" s="344"/>
      <c r="B205" s="708"/>
      <c r="C205" s="709"/>
      <c r="D205" s="345"/>
      <c r="E205" s="341"/>
      <c r="F205" s="341">
        <f t="shared" si="31"/>
        <v>0</v>
      </c>
      <c r="G205" s="341">
        <f t="shared" si="32"/>
        <v>0</v>
      </c>
      <c r="H205" s="341">
        <f t="shared" si="32"/>
        <v>0</v>
      </c>
    </row>
    <row r="206" spans="1:8" hidden="1">
      <c r="A206" s="344"/>
      <c r="B206" s="708"/>
      <c r="C206" s="709"/>
      <c r="D206" s="345"/>
      <c r="E206" s="341"/>
      <c r="F206" s="341">
        <f t="shared" si="31"/>
        <v>0</v>
      </c>
      <c r="G206" s="341">
        <f t="shared" si="32"/>
        <v>0</v>
      </c>
      <c r="H206" s="341">
        <f t="shared" si="32"/>
        <v>0</v>
      </c>
    </row>
    <row r="207" spans="1:8" hidden="1">
      <c r="A207" s="344"/>
      <c r="B207" s="708"/>
      <c r="C207" s="709"/>
      <c r="D207" s="345"/>
      <c r="E207" s="341"/>
      <c r="F207" s="341">
        <f t="shared" si="31"/>
        <v>0</v>
      </c>
      <c r="G207" s="341">
        <v>0</v>
      </c>
      <c r="H207" s="341">
        <f t="shared" si="32"/>
        <v>0</v>
      </c>
    </row>
    <row r="208" spans="1:8" hidden="1">
      <c r="A208" s="344"/>
      <c r="B208" s="708"/>
      <c r="C208" s="709"/>
      <c r="D208" s="345"/>
      <c r="E208" s="341"/>
      <c r="F208" s="341">
        <f t="shared" si="31"/>
        <v>0</v>
      </c>
      <c r="G208" s="341">
        <f t="shared" si="32"/>
        <v>0</v>
      </c>
      <c r="H208" s="341">
        <f t="shared" si="32"/>
        <v>0</v>
      </c>
    </row>
    <row r="209" spans="1:11" hidden="1">
      <c r="A209" s="344"/>
      <c r="B209" s="708"/>
      <c r="C209" s="709"/>
      <c r="D209" s="345"/>
      <c r="E209" s="341"/>
      <c r="F209" s="341">
        <f t="shared" si="31"/>
        <v>0</v>
      </c>
      <c r="G209" s="341">
        <f t="shared" si="32"/>
        <v>0</v>
      </c>
      <c r="H209" s="341">
        <f t="shared" si="32"/>
        <v>0</v>
      </c>
    </row>
    <row r="210" spans="1:11" hidden="1">
      <c r="A210" s="344"/>
      <c r="B210" s="708"/>
      <c r="C210" s="709"/>
      <c r="D210" s="345"/>
      <c r="E210" s="341"/>
      <c r="F210" s="341">
        <f t="shared" si="31"/>
        <v>0</v>
      </c>
      <c r="G210" s="341">
        <f t="shared" si="32"/>
        <v>0</v>
      </c>
      <c r="H210" s="341">
        <f t="shared" si="32"/>
        <v>0</v>
      </c>
    </row>
    <row r="211" spans="1:11" hidden="1">
      <c r="A211" s="344"/>
      <c r="B211" s="708"/>
      <c r="C211" s="709"/>
      <c r="D211" s="345"/>
      <c r="E211" s="341"/>
      <c r="F211" s="341">
        <f t="shared" si="31"/>
        <v>0</v>
      </c>
      <c r="G211" s="341">
        <f t="shared" si="32"/>
        <v>0</v>
      </c>
      <c r="H211" s="341">
        <f t="shared" si="32"/>
        <v>0</v>
      </c>
    </row>
    <row r="212" spans="1:11" hidden="1">
      <c r="A212" s="344"/>
      <c r="B212" s="708"/>
      <c r="C212" s="709"/>
      <c r="D212" s="345"/>
      <c r="E212" s="341"/>
      <c r="F212" s="341">
        <f t="shared" si="31"/>
        <v>0</v>
      </c>
      <c r="G212" s="341">
        <f t="shared" si="32"/>
        <v>0</v>
      </c>
      <c r="H212" s="341">
        <f t="shared" si="32"/>
        <v>0</v>
      </c>
    </row>
    <row r="213" spans="1:11" hidden="1">
      <c r="A213" s="344"/>
      <c r="B213" s="708"/>
      <c r="C213" s="709"/>
      <c r="D213" s="345"/>
      <c r="E213" s="341"/>
      <c r="F213" s="341">
        <f t="shared" si="31"/>
        <v>0</v>
      </c>
      <c r="G213" s="341">
        <f t="shared" si="32"/>
        <v>0</v>
      </c>
      <c r="H213" s="341">
        <f t="shared" si="32"/>
        <v>0</v>
      </c>
    </row>
    <row r="214" spans="1:11" s="361" customFormat="1" hidden="1">
      <c r="A214" s="358"/>
      <c r="B214" s="702" t="s">
        <v>214</v>
      </c>
      <c r="C214" s="703"/>
      <c r="D214" s="359"/>
      <c r="E214" s="360"/>
      <c r="F214" s="360">
        <f>SUM(F192:F213)</f>
        <v>0</v>
      </c>
      <c r="G214" s="360">
        <f>SUM(G192:G213)</f>
        <v>0</v>
      </c>
      <c r="H214" s="360">
        <f>SUM(H192:H213)</f>
        <v>0</v>
      </c>
      <c r="I214" s="366"/>
      <c r="J214" s="366"/>
      <c r="K214" s="366"/>
    </row>
    <row r="215" spans="1:11" hidden="1"/>
    <row r="216" spans="1:11" s="362" customFormat="1" ht="14.25">
      <c r="A216" s="362" t="s">
        <v>261</v>
      </c>
      <c r="B216" s="351"/>
      <c r="C216" s="351"/>
      <c r="D216" s="351"/>
      <c r="E216" s="351"/>
      <c r="F216" s="351"/>
      <c r="G216" s="351"/>
      <c r="H216" s="351"/>
      <c r="I216" s="351"/>
      <c r="J216" s="351"/>
      <c r="K216" s="351"/>
    </row>
    <row r="218" spans="1:11" ht="24.75">
      <c r="A218" s="363" t="s">
        <v>216</v>
      </c>
      <c r="B218" s="712" t="s">
        <v>235</v>
      </c>
      <c r="C218" s="713"/>
      <c r="D218" s="353" t="s">
        <v>254</v>
      </c>
      <c r="E218" s="353" t="s">
        <v>259</v>
      </c>
      <c r="F218" s="353" t="s">
        <v>299</v>
      </c>
      <c r="G218" s="353" t="s">
        <v>300</v>
      </c>
      <c r="H218" s="353" t="s">
        <v>399</v>
      </c>
    </row>
    <row r="219" spans="1:11">
      <c r="A219" s="354">
        <v>1</v>
      </c>
      <c r="B219" s="696">
        <v>2</v>
      </c>
      <c r="C219" s="697"/>
      <c r="D219" s="354">
        <v>3</v>
      </c>
      <c r="E219" s="354">
        <v>4</v>
      </c>
      <c r="F219" s="354">
        <v>5</v>
      </c>
      <c r="G219" s="354">
        <v>6</v>
      </c>
      <c r="H219" s="354">
        <v>7</v>
      </c>
    </row>
    <row r="220" spans="1:11" hidden="1">
      <c r="A220" s="370"/>
      <c r="B220" s="698"/>
      <c r="C220" s="699"/>
      <c r="D220" s="345"/>
      <c r="E220" s="345"/>
      <c r="F220" s="341">
        <f t="shared" ref="F220:F255" si="33">D220*E220</f>
        <v>0</v>
      </c>
      <c r="G220" s="341">
        <f>F220</f>
        <v>0</v>
      </c>
      <c r="H220" s="341">
        <f>G220</f>
        <v>0</v>
      </c>
    </row>
    <row r="221" spans="1:11" hidden="1">
      <c r="A221" s="370"/>
      <c r="B221" s="698"/>
      <c r="C221" s="699"/>
      <c r="D221" s="345"/>
      <c r="E221" s="345"/>
      <c r="F221" s="341">
        <f t="shared" si="33"/>
        <v>0</v>
      </c>
      <c r="G221" s="341">
        <f t="shared" ref="G221:H255" si="34">F221</f>
        <v>0</v>
      </c>
      <c r="H221" s="341">
        <f t="shared" si="34"/>
        <v>0</v>
      </c>
    </row>
    <row r="222" spans="1:11" hidden="1">
      <c r="A222" s="344"/>
      <c r="B222" s="785"/>
      <c r="C222" s="786"/>
      <c r="D222" s="345"/>
      <c r="E222" s="345"/>
      <c r="F222" s="341">
        <f t="shared" si="33"/>
        <v>0</v>
      </c>
      <c r="G222" s="341">
        <f t="shared" si="34"/>
        <v>0</v>
      </c>
      <c r="H222" s="341">
        <f t="shared" si="34"/>
        <v>0</v>
      </c>
    </row>
    <row r="223" spans="1:11" hidden="1">
      <c r="A223" s="370"/>
      <c r="B223" s="698"/>
      <c r="C223" s="699"/>
      <c r="D223" s="345"/>
      <c r="E223" s="345"/>
      <c r="F223" s="341">
        <f t="shared" si="33"/>
        <v>0</v>
      </c>
      <c r="G223" s="341">
        <f t="shared" si="34"/>
        <v>0</v>
      </c>
      <c r="H223" s="341">
        <f t="shared" si="34"/>
        <v>0</v>
      </c>
    </row>
    <row r="224" spans="1:11" hidden="1">
      <c r="A224" s="370"/>
      <c r="B224" s="698"/>
      <c r="C224" s="699"/>
      <c r="D224" s="345"/>
      <c r="E224" s="345"/>
      <c r="F224" s="341">
        <f t="shared" si="33"/>
        <v>0</v>
      </c>
      <c r="G224" s="341">
        <f t="shared" si="34"/>
        <v>0</v>
      </c>
      <c r="H224" s="341">
        <f t="shared" si="34"/>
        <v>0</v>
      </c>
    </row>
    <row r="225" spans="1:8">
      <c r="A225" s="370"/>
      <c r="B225" s="698" t="s">
        <v>443</v>
      </c>
      <c r="C225" s="699"/>
      <c r="D225" s="345">
        <v>1</v>
      </c>
      <c r="E225" s="341">
        <v>1825280</v>
      </c>
      <c r="F225" s="341">
        <f>D225*E225</f>
        <v>1825280</v>
      </c>
      <c r="G225" s="341">
        <f t="shared" si="34"/>
        <v>1825280</v>
      </c>
      <c r="H225" s="341">
        <f t="shared" si="34"/>
        <v>1825280</v>
      </c>
    </row>
    <row r="226" spans="1:8">
      <c r="A226" s="370"/>
      <c r="B226" s="698" t="s">
        <v>587</v>
      </c>
      <c r="C226" s="699"/>
      <c r="D226" s="345"/>
      <c r="E226" s="341"/>
      <c r="F226" s="341">
        <f t="shared" ref="F226:F251" si="35">D226*E226</f>
        <v>0</v>
      </c>
      <c r="G226" s="341">
        <f t="shared" si="34"/>
        <v>0</v>
      </c>
      <c r="H226" s="341">
        <f t="shared" si="34"/>
        <v>0</v>
      </c>
    </row>
    <row r="227" spans="1:8" hidden="1">
      <c r="A227" s="370"/>
      <c r="B227" s="698" t="s">
        <v>443</v>
      </c>
      <c r="C227" s="699"/>
      <c r="D227" s="345">
        <v>1</v>
      </c>
      <c r="E227" s="341">
        <v>0</v>
      </c>
      <c r="F227" s="341">
        <f t="shared" si="35"/>
        <v>0</v>
      </c>
      <c r="G227" s="341">
        <f t="shared" si="34"/>
        <v>0</v>
      </c>
      <c r="H227" s="341">
        <f t="shared" si="34"/>
        <v>0</v>
      </c>
    </row>
    <row r="228" spans="1:8" hidden="1">
      <c r="A228" s="370"/>
      <c r="B228" s="698" t="s">
        <v>580</v>
      </c>
      <c r="C228" s="699"/>
      <c r="D228" s="345"/>
      <c r="E228" s="341"/>
      <c r="F228" s="341">
        <f t="shared" si="35"/>
        <v>0</v>
      </c>
      <c r="G228" s="341">
        <f t="shared" si="34"/>
        <v>0</v>
      </c>
      <c r="H228" s="341">
        <f t="shared" si="34"/>
        <v>0</v>
      </c>
    </row>
    <row r="229" spans="1:8">
      <c r="A229" s="344"/>
      <c r="B229" s="698" t="s">
        <v>534</v>
      </c>
      <c r="C229" s="699"/>
      <c r="D229" s="345">
        <v>1</v>
      </c>
      <c r="E229" s="341">
        <v>8556000</v>
      </c>
      <c r="F229" s="341">
        <f t="shared" si="35"/>
        <v>8556000</v>
      </c>
      <c r="G229" s="341">
        <f t="shared" si="34"/>
        <v>8556000</v>
      </c>
      <c r="H229" s="341">
        <f t="shared" si="34"/>
        <v>8556000</v>
      </c>
    </row>
    <row r="230" spans="1:8">
      <c r="A230" s="370"/>
      <c r="B230" s="698" t="s">
        <v>588</v>
      </c>
      <c r="C230" s="699"/>
      <c r="D230" s="345"/>
      <c r="E230" s="341"/>
      <c r="F230" s="341">
        <f t="shared" si="35"/>
        <v>0</v>
      </c>
      <c r="G230" s="341">
        <f t="shared" si="34"/>
        <v>0</v>
      </c>
      <c r="H230" s="341">
        <f t="shared" si="34"/>
        <v>0</v>
      </c>
    </row>
    <row r="231" spans="1:8" hidden="1">
      <c r="A231" s="370"/>
      <c r="B231" s="698" t="s">
        <v>581</v>
      </c>
      <c r="C231" s="699"/>
      <c r="D231" s="345">
        <v>1</v>
      </c>
      <c r="E231" s="341">
        <v>0</v>
      </c>
      <c r="F231" s="341">
        <f t="shared" ref="F231:F232" si="36">D231*E231</f>
        <v>0</v>
      </c>
      <c r="G231" s="341">
        <f t="shared" ref="G231:G232" si="37">F231</f>
        <v>0</v>
      </c>
      <c r="H231" s="341">
        <f t="shared" ref="H231:H232" si="38">G231</f>
        <v>0</v>
      </c>
    </row>
    <row r="232" spans="1:8" hidden="1">
      <c r="A232" s="370"/>
      <c r="B232" s="698" t="s">
        <v>582</v>
      </c>
      <c r="C232" s="699"/>
      <c r="D232" s="345"/>
      <c r="E232" s="341"/>
      <c r="F232" s="341">
        <f t="shared" si="36"/>
        <v>0</v>
      </c>
      <c r="G232" s="341">
        <f t="shared" si="37"/>
        <v>0</v>
      </c>
      <c r="H232" s="341">
        <f t="shared" si="38"/>
        <v>0</v>
      </c>
    </row>
    <row r="233" spans="1:8">
      <c r="A233" s="370"/>
      <c r="B233" s="698" t="s">
        <v>536</v>
      </c>
      <c r="C233" s="699"/>
      <c r="D233" s="345">
        <v>1</v>
      </c>
      <c r="E233" s="341">
        <v>45632</v>
      </c>
      <c r="F233" s="341">
        <f t="shared" si="35"/>
        <v>45632</v>
      </c>
      <c r="G233" s="341">
        <f t="shared" si="34"/>
        <v>45632</v>
      </c>
      <c r="H233" s="341">
        <f t="shared" si="34"/>
        <v>45632</v>
      </c>
    </row>
    <row r="234" spans="1:8">
      <c r="A234" s="370"/>
      <c r="B234" s="698" t="s">
        <v>589</v>
      </c>
      <c r="C234" s="699"/>
      <c r="D234" s="345"/>
      <c r="E234" s="341"/>
      <c r="F234" s="341">
        <f t="shared" si="35"/>
        <v>0</v>
      </c>
      <c r="G234" s="341">
        <f t="shared" si="34"/>
        <v>0</v>
      </c>
      <c r="H234" s="341">
        <f t="shared" si="34"/>
        <v>0</v>
      </c>
    </row>
    <row r="235" spans="1:8">
      <c r="A235" s="370"/>
      <c r="B235" s="698" t="s">
        <v>446</v>
      </c>
      <c r="C235" s="699"/>
      <c r="D235" s="345">
        <v>1</v>
      </c>
      <c r="E235" s="341">
        <v>59520</v>
      </c>
      <c r="F235" s="341">
        <f t="shared" si="35"/>
        <v>59520</v>
      </c>
      <c r="G235" s="341">
        <f t="shared" si="34"/>
        <v>59520</v>
      </c>
      <c r="H235" s="341">
        <f t="shared" si="34"/>
        <v>59520</v>
      </c>
    </row>
    <row r="236" spans="1:8">
      <c r="A236" s="370"/>
      <c r="B236" s="698" t="s">
        <v>590</v>
      </c>
      <c r="C236" s="699"/>
      <c r="D236" s="345"/>
      <c r="E236" s="341"/>
      <c r="F236" s="341">
        <f t="shared" si="35"/>
        <v>0</v>
      </c>
      <c r="G236" s="341">
        <f t="shared" si="34"/>
        <v>0</v>
      </c>
      <c r="H236" s="341">
        <f t="shared" si="34"/>
        <v>0</v>
      </c>
    </row>
    <row r="237" spans="1:8">
      <c r="A237" s="344"/>
      <c r="B237" s="698" t="s">
        <v>537</v>
      </c>
      <c r="C237" s="699"/>
      <c r="D237" s="345">
        <v>1</v>
      </c>
      <c r="E237" s="341">
        <v>410688</v>
      </c>
      <c r="F237" s="341">
        <f t="shared" si="35"/>
        <v>410688</v>
      </c>
      <c r="G237" s="341">
        <f t="shared" si="34"/>
        <v>410688</v>
      </c>
      <c r="H237" s="341">
        <f t="shared" si="34"/>
        <v>410688</v>
      </c>
    </row>
    <row r="238" spans="1:8">
      <c r="A238" s="370"/>
      <c r="B238" s="698" t="s">
        <v>591</v>
      </c>
      <c r="C238" s="699"/>
      <c r="D238" s="345"/>
      <c r="E238" s="341"/>
      <c r="F238" s="341">
        <f t="shared" si="35"/>
        <v>0</v>
      </c>
      <c r="G238" s="341">
        <f t="shared" si="34"/>
        <v>0</v>
      </c>
      <c r="H238" s="341">
        <f t="shared" si="34"/>
        <v>0</v>
      </c>
    </row>
    <row r="239" spans="1:8">
      <c r="A239" s="370"/>
      <c r="B239" s="698" t="s">
        <v>538</v>
      </c>
      <c r="C239" s="699"/>
      <c r="D239" s="345">
        <v>1</v>
      </c>
      <c r="E239" s="341">
        <v>0</v>
      </c>
      <c r="F239" s="341">
        <f t="shared" si="35"/>
        <v>0</v>
      </c>
      <c r="G239" s="341">
        <f t="shared" si="34"/>
        <v>0</v>
      </c>
      <c r="H239" s="341">
        <f t="shared" si="34"/>
        <v>0</v>
      </c>
    </row>
    <row r="240" spans="1:8">
      <c r="A240" s="370"/>
      <c r="B240" s="698" t="s">
        <v>584</v>
      </c>
      <c r="C240" s="699"/>
      <c r="D240" s="345"/>
      <c r="E240" s="341"/>
      <c r="F240" s="341">
        <f t="shared" si="35"/>
        <v>0</v>
      </c>
      <c r="G240" s="341">
        <f t="shared" si="34"/>
        <v>0</v>
      </c>
      <c r="H240" s="341">
        <f t="shared" si="34"/>
        <v>0</v>
      </c>
    </row>
    <row r="241" spans="1:11">
      <c r="A241" s="370"/>
      <c r="B241" s="698" t="s">
        <v>539</v>
      </c>
      <c r="C241" s="699"/>
      <c r="D241" s="345">
        <v>2</v>
      </c>
      <c r="E241" s="341">
        <v>0</v>
      </c>
      <c r="F241" s="341">
        <f t="shared" si="35"/>
        <v>0</v>
      </c>
      <c r="G241" s="341">
        <f t="shared" si="34"/>
        <v>0</v>
      </c>
      <c r="H241" s="341">
        <f t="shared" si="34"/>
        <v>0</v>
      </c>
    </row>
    <row r="242" spans="1:11">
      <c r="A242" s="370"/>
      <c r="B242" s="698" t="s">
        <v>592</v>
      </c>
      <c r="C242" s="699"/>
      <c r="D242" s="345"/>
      <c r="E242" s="341"/>
      <c r="F242" s="341">
        <f t="shared" si="35"/>
        <v>0</v>
      </c>
      <c r="G242" s="341">
        <f t="shared" si="34"/>
        <v>0</v>
      </c>
      <c r="H242" s="341">
        <f t="shared" si="34"/>
        <v>0</v>
      </c>
    </row>
    <row r="243" spans="1:11" hidden="1">
      <c r="A243" s="370"/>
      <c r="B243" s="698" t="s">
        <v>583</v>
      </c>
      <c r="C243" s="699"/>
      <c r="D243" s="345">
        <v>1</v>
      </c>
      <c r="E243" s="341">
        <v>0</v>
      </c>
      <c r="F243" s="341">
        <f>D243*E243</f>
        <v>0</v>
      </c>
      <c r="G243" s="341">
        <f t="shared" ref="G243:G244" si="39">F243</f>
        <v>0</v>
      </c>
      <c r="H243" s="341">
        <f t="shared" ref="H243:H244" si="40">G243</f>
        <v>0</v>
      </c>
    </row>
    <row r="244" spans="1:11" hidden="1">
      <c r="A244" s="370"/>
      <c r="B244" s="698" t="s">
        <v>584</v>
      </c>
      <c r="C244" s="699"/>
      <c r="D244" s="345"/>
      <c r="E244" s="341"/>
      <c r="F244" s="341">
        <f t="shared" ref="F244" si="41">D244*E244</f>
        <v>0</v>
      </c>
      <c r="G244" s="341">
        <f t="shared" si="39"/>
        <v>0</v>
      </c>
      <c r="H244" s="341">
        <f t="shared" si="40"/>
        <v>0</v>
      </c>
    </row>
    <row r="245" spans="1:11" hidden="1">
      <c r="A245" s="344"/>
      <c r="B245" s="698" t="s">
        <v>540</v>
      </c>
      <c r="C245" s="699"/>
      <c r="D245" s="345">
        <v>1</v>
      </c>
      <c r="E245" s="341">
        <v>0</v>
      </c>
      <c r="F245" s="341">
        <f t="shared" si="35"/>
        <v>0</v>
      </c>
      <c r="G245" s="341">
        <f t="shared" si="34"/>
        <v>0</v>
      </c>
      <c r="H245" s="341">
        <f t="shared" si="34"/>
        <v>0</v>
      </c>
    </row>
    <row r="246" spans="1:11" hidden="1">
      <c r="A246" s="370"/>
      <c r="B246" s="698" t="s">
        <v>584</v>
      </c>
      <c r="C246" s="699"/>
      <c r="D246" s="345"/>
      <c r="E246" s="341"/>
      <c r="F246" s="341">
        <f t="shared" si="35"/>
        <v>0</v>
      </c>
      <c r="G246" s="341">
        <f t="shared" si="34"/>
        <v>0</v>
      </c>
      <c r="H246" s="341">
        <f t="shared" si="34"/>
        <v>0</v>
      </c>
    </row>
    <row r="247" spans="1:11" hidden="1">
      <c r="A247" s="370"/>
      <c r="B247" s="698" t="s">
        <v>585</v>
      </c>
      <c r="C247" s="699"/>
      <c r="D247" s="345">
        <v>1</v>
      </c>
      <c r="E247" s="341">
        <v>0</v>
      </c>
      <c r="F247" s="341">
        <f t="shared" ref="F247:F248" si="42">D247*E247</f>
        <v>0</v>
      </c>
      <c r="G247" s="341">
        <f t="shared" ref="G247:G248" si="43">F247</f>
        <v>0</v>
      </c>
      <c r="H247" s="341">
        <f t="shared" ref="H247:H248" si="44">G247</f>
        <v>0</v>
      </c>
    </row>
    <row r="248" spans="1:11" hidden="1">
      <c r="A248" s="370"/>
      <c r="B248" s="698" t="s">
        <v>584</v>
      </c>
      <c r="C248" s="699"/>
      <c r="D248" s="345"/>
      <c r="E248" s="341"/>
      <c r="F248" s="341">
        <f t="shared" si="42"/>
        <v>0</v>
      </c>
      <c r="G248" s="341">
        <f t="shared" si="43"/>
        <v>0</v>
      </c>
      <c r="H248" s="341">
        <f t="shared" si="44"/>
        <v>0</v>
      </c>
    </row>
    <row r="249" spans="1:11">
      <c r="A249" s="370"/>
      <c r="B249" s="698" t="s">
        <v>542</v>
      </c>
      <c r="C249" s="699"/>
      <c r="D249" s="345">
        <v>1</v>
      </c>
      <c r="E249" s="341">
        <v>0</v>
      </c>
      <c r="F249" s="341">
        <f t="shared" si="35"/>
        <v>0</v>
      </c>
      <c r="G249" s="341">
        <f t="shared" si="34"/>
        <v>0</v>
      </c>
      <c r="H249" s="341">
        <f t="shared" si="34"/>
        <v>0</v>
      </c>
    </row>
    <row r="250" spans="1:11">
      <c r="A250" s="370"/>
      <c r="B250" s="698" t="s">
        <v>584</v>
      </c>
      <c r="C250" s="699"/>
      <c r="D250" s="345"/>
      <c r="E250" s="341"/>
      <c r="F250" s="341">
        <f t="shared" si="35"/>
        <v>0</v>
      </c>
      <c r="G250" s="341">
        <f t="shared" si="34"/>
        <v>0</v>
      </c>
      <c r="H250" s="341">
        <f t="shared" si="34"/>
        <v>0</v>
      </c>
    </row>
    <row r="251" spans="1:11" hidden="1">
      <c r="A251" s="344"/>
      <c r="B251" s="698"/>
      <c r="C251" s="699"/>
      <c r="D251" s="345"/>
      <c r="E251" s="345"/>
      <c r="F251" s="341">
        <f t="shared" si="35"/>
        <v>0</v>
      </c>
      <c r="G251" s="341">
        <f t="shared" si="34"/>
        <v>0</v>
      </c>
      <c r="H251" s="341">
        <f t="shared" si="34"/>
        <v>0</v>
      </c>
    </row>
    <row r="252" spans="1:11" hidden="1">
      <c r="A252" s="370"/>
      <c r="B252" s="698"/>
      <c r="C252" s="699"/>
      <c r="D252" s="345"/>
      <c r="E252" s="345"/>
      <c r="F252" s="341">
        <f t="shared" si="33"/>
        <v>0</v>
      </c>
      <c r="G252" s="341">
        <f t="shared" si="34"/>
        <v>0</v>
      </c>
      <c r="H252" s="341">
        <f t="shared" si="34"/>
        <v>0</v>
      </c>
    </row>
    <row r="253" spans="1:11" hidden="1">
      <c r="A253" s="370"/>
      <c r="B253" s="698"/>
      <c r="C253" s="699"/>
      <c r="D253" s="345"/>
      <c r="E253" s="345"/>
      <c r="F253" s="341">
        <f t="shared" si="33"/>
        <v>0</v>
      </c>
      <c r="G253" s="341">
        <f t="shared" si="34"/>
        <v>0</v>
      </c>
      <c r="H253" s="341">
        <f t="shared" si="34"/>
        <v>0</v>
      </c>
    </row>
    <row r="254" spans="1:11" hidden="1">
      <c r="A254" s="344"/>
      <c r="B254" s="698"/>
      <c r="C254" s="699"/>
      <c r="D254" s="345"/>
      <c r="E254" s="345"/>
      <c r="F254" s="341">
        <f t="shared" si="33"/>
        <v>0</v>
      </c>
      <c r="G254" s="341">
        <f t="shared" si="34"/>
        <v>0</v>
      </c>
      <c r="H254" s="341">
        <f t="shared" si="34"/>
        <v>0</v>
      </c>
    </row>
    <row r="255" spans="1:11">
      <c r="A255" s="370"/>
      <c r="B255" s="698"/>
      <c r="C255" s="699"/>
      <c r="D255" s="345"/>
      <c r="E255" s="345"/>
      <c r="F255" s="341">
        <f t="shared" si="33"/>
        <v>0</v>
      </c>
      <c r="G255" s="341">
        <f t="shared" si="34"/>
        <v>0</v>
      </c>
      <c r="H255" s="341">
        <f t="shared" si="34"/>
        <v>0</v>
      </c>
    </row>
    <row r="256" spans="1:11" s="361" customFormat="1">
      <c r="A256" s="358"/>
      <c r="B256" s="702" t="s">
        <v>214</v>
      </c>
      <c r="C256" s="703"/>
      <c r="D256" s="359"/>
      <c r="E256" s="359"/>
      <c r="F256" s="360">
        <f>SUM(F220:F255)</f>
        <v>10897120</v>
      </c>
      <c r="G256" s="360">
        <f>SUM(G220:G255)</f>
        <v>10897120</v>
      </c>
      <c r="H256" s="360">
        <f>SUM(H220:H255)</f>
        <v>10897120</v>
      </c>
      <c r="I256" s="366"/>
      <c r="J256" s="366"/>
      <c r="K256" s="366"/>
    </row>
    <row r="257" spans="1:21" ht="15.75" thickBot="1"/>
    <row r="258" spans="1:21" ht="15.75" thickBot="1">
      <c r="A258" s="371"/>
      <c r="B258" s="704" t="s">
        <v>262</v>
      </c>
      <c r="C258" s="705"/>
      <c r="D258" s="705"/>
      <c r="E258" s="706"/>
      <c r="F258" s="372">
        <f>F256+F214+F186+F148+G136+F112+G101+F88+F77+F65+F40+I28+F53</f>
        <v>10897120</v>
      </c>
      <c r="G258" s="372">
        <f>G256+G214+G186+G148+H136+G112+H101+G88+G77+G65+G40+J28+G53</f>
        <v>10897120</v>
      </c>
      <c r="H258" s="372">
        <f>H256+H214+H186+H148+I136+H112+I101+H88+H77+H65+H40+K28+H53</f>
        <v>10897120</v>
      </c>
    </row>
    <row r="261" spans="1:21" s="376" customFormat="1" ht="20.25" customHeight="1">
      <c r="A261" s="707" t="s">
        <v>178</v>
      </c>
      <c r="B261" s="707"/>
      <c r="C261" s="707"/>
      <c r="D261" s="373" t="str">
        <f>[1]закупки!AQ30</f>
        <v>Заведующий</v>
      </c>
      <c r="E261" s="374"/>
      <c r="F261" s="373"/>
      <c r="G261" s="374"/>
      <c r="H261" s="373" t="str">
        <f>[1]закупки!BY30</f>
        <v>Бикинева Ф.Н.</v>
      </c>
      <c r="I261" s="373"/>
      <c r="J261" s="374"/>
      <c r="K261" s="374"/>
      <c r="L261" s="374"/>
      <c r="M261" s="374"/>
      <c r="N261" s="374"/>
      <c r="O261" s="374"/>
      <c r="P261" s="374"/>
      <c r="Q261" s="374"/>
      <c r="R261" s="374"/>
      <c r="S261" s="374"/>
      <c r="T261" s="374"/>
      <c r="U261" s="375"/>
    </row>
    <row r="262" spans="1:21" s="376" customFormat="1" ht="20.25" customHeight="1">
      <c r="A262" s="707" t="s">
        <v>179</v>
      </c>
      <c r="B262" s="707"/>
      <c r="C262" s="707"/>
      <c r="D262" s="377" t="s">
        <v>263</v>
      </c>
      <c r="E262" s="378"/>
      <c r="F262" s="377" t="s">
        <v>264</v>
      </c>
      <c r="G262" s="378"/>
      <c r="H262" s="379" t="s">
        <v>265</v>
      </c>
      <c r="I262" s="379"/>
      <c r="J262" s="378"/>
      <c r="K262" s="378"/>
      <c r="L262" s="378"/>
      <c r="M262" s="378"/>
      <c r="N262" s="378"/>
      <c r="O262" s="378"/>
      <c r="P262" s="378"/>
      <c r="Q262" s="378"/>
      <c r="R262" s="378"/>
      <c r="S262" s="378"/>
      <c r="T262" s="378"/>
      <c r="U262" s="375"/>
    </row>
    <row r="263" spans="1:21" s="376" customFormat="1">
      <c r="A263" s="380"/>
    </row>
    <row r="264" spans="1:21" s="376" customFormat="1" ht="30" customHeight="1">
      <c r="A264" s="700" t="s">
        <v>181</v>
      </c>
      <c r="B264" s="700"/>
      <c r="C264" s="373" t="str">
        <f>'[1]1210821090'!C264</f>
        <v>главный бухгалтер</v>
      </c>
      <c r="D264" s="374"/>
      <c r="E264" s="373" t="str">
        <f>'[1]1210821090'!E264</f>
        <v>Синякина О.Д.</v>
      </c>
      <c r="F264" s="374"/>
      <c r="G264" s="770" t="str">
        <f>'[1]1210821090'!G264:H264</f>
        <v>67-00-27</v>
      </c>
      <c r="H264" s="771"/>
    </row>
    <row r="265" spans="1:21" s="376" customFormat="1">
      <c r="C265" s="377" t="s">
        <v>266</v>
      </c>
      <c r="D265" s="378"/>
      <c r="E265" s="379" t="s">
        <v>182</v>
      </c>
      <c r="F265" s="378"/>
      <c r="G265" s="701" t="s">
        <v>183</v>
      </c>
      <c r="H265" s="701"/>
    </row>
    <row r="266" spans="1:21" s="376" customFormat="1"/>
    <row r="267" spans="1:21" s="376" customFormat="1" hidden="1"/>
    <row r="268" spans="1:21" s="376" customFormat="1" hidden="1"/>
    <row r="269" spans="1:21" s="376" customFormat="1"/>
    <row r="270" spans="1:21" s="376" customFormat="1">
      <c r="A270" s="700" t="str">
        <f>'1211121130'!B254</f>
        <v>15 июня 2021 г.</v>
      </c>
      <c r="B270" s="700"/>
      <c r="C270" s="700"/>
      <c r="D270" s="700"/>
      <c r="E270" s="700"/>
    </row>
  </sheetData>
  <mergeCells count="205">
    <mergeCell ref="A1:K1"/>
    <mergeCell ref="A4:K4"/>
    <mergeCell ref="A6:B6"/>
    <mergeCell ref="A8:C8"/>
    <mergeCell ref="J13:J15"/>
    <mergeCell ref="K13:K15"/>
    <mergeCell ref="D14:D15"/>
    <mergeCell ref="A42:H42"/>
    <mergeCell ref="B44:D44"/>
    <mergeCell ref="B45:D45"/>
    <mergeCell ref="A13:A15"/>
    <mergeCell ref="B13:B15"/>
    <mergeCell ref="C13:C15"/>
    <mergeCell ref="D13:G13"/>
    <mergeCell ref="H13:H15"/>
    <mergeCell ref="I13:I15"/>
    <mergeCell ref="B52:D52"/>
    <mergeCell ref="B53:D53"/>
    <mergeCell ref="B57:C57"/>
    <mergeCell ref="B58:C58"/>
    <mergeCell ref="B59:C59"/>
    <mergeCell ref="B60:C60"/>
    <mergeCell ref="B46:D46"/>
    <mergeCell ref="B47:D47"/>
    <mergeCell ref="B48:D48"/>
    <mergeCell ref="B49:D49"/>
    <mergeCell ref="B50:D50"/>
    <mergeCell ref="B51:D51"/>
    <mergeCell ref="B70:C70"/>
    <mergeCell ref="B71:C71"/>
    <mergeCell ref="B72:C72"/>
    <mergeCell ref="B73:C73"/>
    <mergeCell ref="B74:C74"/>
    <mergeCell ref="B75:C75"/>
    <mergeCell ref="B61:C61"/>
    <mergeCell ref="B62:C62"/>
    <mergeCell ref="B63:C63"/>
    <mergeCell ref="B64:C64"/>
    <mergeCell ref="B65:C65"/>
    <mergeCell ref="B69:C69"/>
    <mergeCell ref="B83:C83"/>
    <mergeCell ref="B84:C84"/>
    <mergeCell ref="B85:C85"/>
    <mergeCell ref="B86:C86"/>
    <mergeCell ref="B87:C87"/>
    <mergeCell ref="B88:C88"/>
    <mergeCell ref="B76:C76"/>
    <mergeCell ref="B77:C77"/>
    <mergeCell ref="A79:H79"/>
    <mergeCell ref="B80:C80"/>
    <mergeCell ref="B81:C81"/>
    <mergeCell ref="B82:C82"/>
    <mergeCell ref="B101:C101"/>
    <mergeCell ref="B104:C104"/>
    <mergeCell ref="B105:C105"/>
    <mergeCell ref="B106:C106"/>
    <mergeCell ref="B107:C107"/>
    <mergeCell ref="B108:C108"/>
    <mergeCell ref="B93:C93"/>
    <mergeCell ref="B94:C94"/>
    <mergeCell ref="B95:C95"/>
    <mergeCell ref="B96:C96"/>
    <mergeCell ref="B99:C99"/>
    <mergeCell ref="B100:C100"/>
    <mergeCell ref="B117:C117"/>
    <mergeCell ref="B118:C118"/>
    <mergeCell ref="B119:C119"/>
    <mergeCell ref="B120:C120"/>
    <mergeCell ref="B121:C121"/>
    <mergeCell ref="B122:C122"/>
    <mergeCell ref="B109:C109"/>
    <mergeCell ref="B110:C110"/>
    <mergeCell ref="B111:C111"/>
    <mergeCell ref="B112:C112"/>
    <mergeCell ref="B115:C115"/>
    <mergeCell ref="B116:C116"/>
    <mergeCell ref="B129:C129"/>
    <mergeCell ref="B130:C130"/>
    <mergeCell ref="B131:C131"/>
    <mergeCell ref="B132:C132"/>
    <mergeCell ref="B133:C133"/>
    <mergeCell ref="B134:C134"/>
    <mergeCell ref="B123:C123"/>
    <mergeCell ref="B124:C124"/>
    <mergeCell ref="B125:C125"/>
    <mergeCell ref="B126:C126"/>
    <mergeCell ref="B127:C127"/>
    <mergeCell ref="B128:C128"/>
    <mergeCell ref="B144:C144"/>
    <mergeCell ref="B145:C145"/>
    <mergeCell ref="B146:C146"/>
    <mergeCell ref="B147:C147"/>
    <mergeCell ref="B148:C148"/>
    <mergeCell ref="B152:C152"/>
    <mergeCell ref="B135:C135"/>
    <mergeCell ref="B136:C136"/>
    <mergeCell ref="B140:C140"/>
    <mergeCell ref="B141:C141"/>
    <mergeCell ref="B142:C142"/>
    <mergeCell ref="B143:C143"/>
    <mergeCell ref="B159:C159"/>
    <mergeCell ref="B160:C160"/>
    <mergeCell ref="B161:C161"/>
    <mergeCell ref="B162:C162"/>
    <mergeCell ref="B163:C163"/>
    <mergeCell ref="B164:C164"/>
    <mergeCell ref="B153:C153"/>
    <mergeCell ref="B154:C154"/>
    <mergeCell ref="B155:C155"/>
    <mergeCell ref="B156:C156"/>
    <mergeCell ref="B157:C157"/>
    <mergeCell ref="B158:C158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83:C183"/>
    <mergeCell ref="B184:C184"/>
    <mergeCell ref="B185:C185"/>
    <mergeCell ref="B186:C186"/>
    <mergeCell ref="B190:C190"/>
    <mergeCell ref="B191:C191"/>
    <mergeCell ref="B177:C177"/>
    <mergeCell ref="B178:C178"/>
    <mergeCell ref="B179:C179"/>
    <mergeCell ref="B180:C180"/>
    <mergeCell ref="B181:C181"/>
    <mergeCell ref="B182:C182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210:C210"/>
    <mergeCell ref="B211:C211"/>
    <mergeCell ref="B212:C212"/>
    <mergeCell ref="B213:C213"/>
    <mergeCell ref="B214:C214"/>
    <mergeCell ref="B218:C218"/>
    <mergeCell ref="B204:C204"/>
    <mergeCell ref="B205:C205"/>
    <mergeCell ref="B206:C206"/>
    <mergeCell ref="B207:C207"/>
    <mergeCell ref="B208:C208"/>
    <mergeCell ref="B209:C209"/>
    <mergeCell ref="B225:C225"/>
    <mergeCell ref="B226:C226"/>
    <mergeCell ref="B227:C227"/>
    <mergeCell ref="B228:C228"/>
    <mergeCell ref="B229:C229"/>
    <mergeCell ref="B230:C230"/>
    <mergeCell ref="B219:C219"/>
    <mergeCell ref="B220:C220"/>
    <mergeCell ref="B221:C221"/>
    <mergeCell ref="B222:C222"/>
    <mergeCell ref="B223:C223"/>
    <mergeCell ref="B224:C224"/>
    <mergeCell ref="B242:C242"/>
    <mergeCell ref="B245:C245"/>
    <mergeCell ref="B246:C246"/>
    <mergeCell ref="B233:C233"/>
    <mergeCell ref="B234:C234"/>
    <mergeCell ref="B235:C235"/>
    <mergeCell ref="B236:C236"/>
    <mergeCell ref="B237:C237"/>
    <mergeCell ref="B238:C238"/>
    <mergeCell ref="G264:H264"/>
    <mergeCell ref="G265:H265"/>
    <mergeCell ref="A270:E270"/>
    <mergeCell ref="B231:C231"/>
    <mergeCell ref="B232:C232"/>
    <mergeCell ref="B243:C243"/>
    <mergeCell ref="B244:C244"/>
    <mergeCell ref="B247:C247"/>
    <mergeCell ref="B248:C248"/>
    <mergeCell ref="B255:C255"/>
    <mergeCell ref="B256:C256"/>
    <mergeCell ref="B258:E258"/>
    <mergeCell ref="A261:C261"/>
    <mergeCell ref="A262:C262"/>
    <mergeCell ref="A264:B264"/>
    <mergeCell ref="B249:C249"/>
    <mergeCell ref="B250:C250"/>
    <mergeCell ref="B251:C251"/>
    <mergeCell ref="B252:C252"/>
    <mergeCell ref="B253:C253"/>
    <mergeCell ref="B254:C254"/>
    <mergeCell ref="B239:C239"/>
    <mergeCell ref="B240:C240"/>
    <mergeCell ref="B241:C241"/>
  </mergeCells>
  <pageMargins left="0.7" right="0.7" top="0.75" bottom="0.75" header="0.3" footer="0.3"/>
  <pageSetup paperSize="9"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256"/>
  <sheetViews>
    <sheetView tabSelected="1" view="pageBreakPreview" zoomScaleNormal="100" zoomScaleSheetLayoutView="100" workbookViewId="0">
      <selection activeCell="A16" sqref="A16:XFD19"/>
    </sheetView>
  </sheetViews>
  <sheetFormatPr defaultColWidth="9.140625" defaultRowHeight="15"/>
  <cols>
    <col min="1" max="1" width="6.7109375" style="18" customWidth="1"/>
    <col min="2" max="2" width="17.7109375" style="111" customWidth="1"/>
    <col min="3" max="3" width="13.42578125" style="111" customWidth="1"/>
    <col min="4" max="5" width="10.140625" style="111" customWidth="1"/>
    <col min="6" max="6" width="12.42578125" style="111" customWidth="1"/>
    <col min="7" max="7" width="12.7109375" style="111" customWidth="1"/>
    <col min="8" max="8" width="13.140625" style="111" customWidth="1"/>
    <col min="9" max="9" width="12.85546875" style="111" customWidth="1"/>
    <col min="10" max="10" width="18.85546875" style="111" customWidth="1"/>
    <col min="11" max="11" width="11.7109375" style="111" customWidth="1"/>
    <col min="12" max="12" width="12.5703125" style="18" customWidth="1"/>
    <col min="13" max="16384" width="9.140625" style="18"/>
  </cols>
  <sheetData>
    <row r="1" spans="1:11" ht="15.75">
      <c r="A1" s="769" t="s">
        <v>448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</row>
    <row r="3" spans="1:11">
      <c r="A3" s="502" t="s">
        <v>449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</row>
    <row r="5" spans="1:11">
      <c r="A5" s="502" t="s">
        <v>202</v>
      </c>
      <c r="B5" s="502"/>
      <c r="C5" s="282" t="s">
        <v>599</v>
      </c>
    </row>
    <row r="7" spans="1:11">
      <c r="A7" s="502" t="s">
        <v>203</v>
      </c>
      <c r="B7" s="502"/>
      <c r="C7" s="502"/>
      <c r="D7" s="283" t="s">
        <v>296</v>
      </c>
    </row>
    <row r="8" spans="1:11">
      <c r="A8" s="391"/>
      <c r="B8" s="391"/>
      <c r="C8" s="391"/>
    </row>
    <row r="9" spans="1:11">
      <c r="A9" s="112" t="s">
        <v>204</v>
      </c>
      <c r="B9" s="113"/>
      <c r="C9" s="113"/>
      <c r="D9" s="113"/>
    </row>
    <row r="10" spans="1:11">
      <c r="A10" s="112" t="s">
        <v>205</v>
      </c>
      <c r="B10" s="113"/>
      <c r="C10" s="113"/>
      <c r="D10" s="113"/>
    </row>
    <row r="12" spans="1:11" s="114" customFormat="1" ht="12">
      <c r="A12" s="763"/>
      <c r="B12" s="762" t="s">
        <v>206</v>
      </c>
      <c r="C12" s="762" t="s">
        <v>207</v>
      </c>
      <c r="D12" s="762" t="s">
        <v>208</v>
      </c>
      <c r="E12" s="762"/>
      <c r="F12" s="762"/>
      <c r="G12" s="762"/>
      <c r="H12" s="762" t="s">
        <v>209</v>
      </c>
      <c r="I12" s="762" t="s">
        <v>304</v>
      </c>
      <c r="J12" s="762" t="s">
        <v>305</v>
      </c>
      <c r="K12" s="762" t="s">
        <v>397</v>
      </c>
    </row>
    <row r="13" spans="1:11" s="114" customFormat="1" ht="12">
      <c r="A13" s="763"/>
      <c r="B13" s="762"/>
      <c r="C13" s="762"/>
      <c r="D13" s="763" t="s">
        <v>210</v>
      </c>
      <c r="E13" s="394" t="s">
        <v>29</v>
      </c>
      <c r="F13" s="394"/>
      <c r="G13" s="394"/>
      <c r="H13" s="762"/>
      <c r="I13" s="762"/>
      <c r="J13" s="762"/>
      <c r="K13" s="762"/>
    </row>
    <row r="14" spans="1:11" s="116" customFormat="1" ht="36">
      <c r="A14" s="763"/>
      <c r="B14" s="762"/>
      <c r="C14" s="762"/>
      <c r="D14" s="763"/>
      <c r="E14" s="115" t="s">
        <v>211</v>
      </c>
      <c r="F14" s="115" t="s">
        <v>212</v>
      </c>
      <c r="G14" s="115" t="s">
        <v>213</v>
      </c>
      <c r="H14" s="762"/>
      <c r="I14" s="762"/>
      <c r="J14" s="762"/>
      <c r="K14" s="762"/>
    </row>
    <row r="15" spans="1:11" s="392" customFormat="1">
      <c r="A15" s="117">
        <v>1</v>
      </c>
      <c r="B15" s="117">
        <v>2</v>
      </c>
      <c r="C15" s="117">
        <v>3</v>
      </c>
      <c r="D15" s="117">
        <v>4</v>
      </c>
      <c r="E15" s="117">
        <v>5</v>
      </c>
      <c r="F15" s="117">
        <v>6</v>
      </c>
      <c r="G15" s="117">
        <v>7</v>
      </c>
      <c r="H15" s="117">
        <v>8</v>
      </c>
      <c r="I15" s="117">
        <v>9</v>
      </c>
      <c r="J15" s="117">
        <v>10</v>
      </c>
      <c r="K15" s="117">
        <v>11</v>
      </c>
    </row>
    <row r="16" spans="1:11" s="392" customFormat="1" hidden="1">
      <c r="A16" s="117"/>
      <c r="B16" s="117" t="s">
        <v>622</v>
      </c>
      <c r="C16" s="117"/>
      <c r="D16" s="117"/>
      <c r="E16" s="117"/>
      <c r="F16" s="117"/>
      <c r="G16" s="117"/>
      <c r="H16" s="117"/>
      <c r="I16" s="117"/>
      <c r="J16" s="117"/>
      <c r="K16" s="117"/>
    </row>
    <row r="17" spans="1:12" ht="24.75" hidden="1">
      <c r="A17" s="118">
        <v>1</v>
      </c>
      <c r="B17" s="115" t="s">
        <v>301</v>
      </c>
      <c r="C17" s="119"/>
      <c r="D17" s="158">
        <f>E17+F17+G17</f>
        <v>0</v>
      </c>
      <c r="E17" s="158"/>
      <c r="F17" s="158"/>
      <c r="G17" s="158"/>
      <c r="H17" s="158"/>
      <c r="I17" s="158">
        <f t="shared" ref="I17:I18" si="0">ROUND((C17*D17+H17)*12,0)</f>
        <v>0</v>
      </c>
      <c r="J17" s="158"/>
      <c r="K17" s="158"/>
      <c r="L17" s="336">
        <f>C17*D17+H17</f>
        <v>0</v>
      </c>
    </row>
    <row r="18" spans="1:12" hidden="1">
      <c r="A18" s="118">
        <v>2</v>
      </c>
      <c r="B18" s="115" t="s">
        <v>302</v>
      </c>
      <c r="C18" s="119"/>
      <c r="D18" s="158">
        <f t="shared" ref="D18:D26" si="1">E18+F18+G18</f>
        <v>0</v>
      </c>
      <c r="E18" s="158"/>
      <c r="F18" s="158"/>
      <c r="G18" s="158"/>
      <c r="H18" s="158"/>
      <c r="I18" s="158">
        <f t="shared" si="0"/>
        <v>0</v>
      </c>
      <c r="J18" s="158"/>
      <c r="K18" s="158"/>
      <c r="L18" s="336">
        <f t="shared" ref="L18" si="2">C18*D18+H18</f>
        <v>0</v>
      </c>
    </row>
    <row r="19" spans="1:12" hidden="1">
      <c r="A19" s="118">
        <v>3</v>
      </c>
      <c r="B19" s="115" t="s">
        <v>303</v>
      </c>
      <c r="C19" s="119">
        <v>14.1</v>
      </c>
      <c r="D19" s="158">
        <f>H19</f>
        <v>0</v>
      </c>
      <c r="E19" s="158"/>
      <c r="F19" s="158"/>
      <c r="G19" s="158"/>
      <c r="H19" s="158"/>
      <c r="I19" s="158">
        <f>ROUND((C19*D19)*2,0)</f>
        <v>0</v>
      </c>
      <c r="J19" s="158">
        <v>0</v>
      </c>
      <c r="K19" s="158">
        <v>0</v>
      </c>
      <c r="L19" s="336">
        <f>C19*D19+H19</f>
        <v>0</v>
      </c>
    </row>
    <row r="20" spans="1:12" s="392" customFormat="1">
      <c r="A20" s="117"/>
      <c r="B20" s="117" t="s">
        <v>621</v>
      </c>
      <c r="C20" s="117"/>
      <c r="D20" s="117"/>
      <c r="E20" s="117"/>
      <c r="F20" s="117"/>
      <c r="G20" s="117"/>
      <c r="H20" s="117"/>
      <c r="I20" s="117"/>
      <c r="J20" s="117"/>
      <c r="K20" s="117"/>
    </row>
    <row r="21" spans="1:12" ht="24.75">
      <c r="A21" s="118">
        <v>1</v>
      </c>
      <c r="B21" s="115" t="s">
        <v>301</v>
      </c>
      <c r="C21" s="119"/>
      <c r="D21" s="158">
        <f>E21+F21+G21</f>
        <v>0</v>
      </c>
      <c r="E21" s="158"/>
      <c r="F21" s="158"/>
      <c r="G21" s="158"/>
      <c r="H21" s="158"/>
      <c r="I21" s="158">
        <f t="shared" ref="I21:I22" si="3">ROUND((C21*D21+H21)*12,0)</f>
        <v>0</v>
      </c>
      <c r="J21" s="158"/>
      <c r="K21" s="158"/>
      <c r="L21" s="336">
        <f>C21*D21+H21</f>
        <v>0</v>
      </c>
    </row>
    <row r="22" spans="1:12">
      <c r="A22" s="118">
        <v>2</v>
      </c>
      <c r="B22" s="115" t="s">
        <v>302</v>
      </c>
      <c r="C22" s="119"/>
      <c r="D22" s="158">
        <f t="shared" ref="D22:D23" si="4">E22+F22+G22</f>
        <v>0</v>
      </c>
      <c r="E22" s="158"/>
      <c r="F22" s="158"/>
      <c r="G22" s="158"/>
      <c r="H22" s="158"/>
      <c r="I22" s="158">
        <f t="shared" si="3"/>
        <v>0</v>
      </c>
      <c r="J22" s="158"/>
      <c r="K22" s="158"/>
      <c r="L22" s="336">
        <f t="shared" ref="L22:L23" si="5">C22*D22+H22</f>
        <v>0</v>
      </c>
    </row>
    <row r="23" spans="1:12">
      <c r="A23" s="118">
        <v>3</v>
      </c>
      <c r="B23" s="115" t="s">
        <v>303</v>
      </c>
      <c r="C23" s="119">
        <v>14.1</v>
      </c>
      <c r="D23" s="158">
        <f>H23</f>
        <v>508.26</v>
      </c>
      <c r="E23" s="158"/>
      <c r="F23" s="158"/>
      <c r="G23" s="158"/>
      <c r="H23" s="158">
        <v>508.26</v>
      </c>
      <c r="I23" s="158">
        <f>C23*D23*10+0.34</f>
        <v>71664.999999999985</v>
      </c>
      <c r="J23" s="158"/>
      <c r="K23" s="158"/>
      <c r="L23" s="336">
        <f t="shared" si="5"/>
        <v>7674.7259999999997</v>
      </c>
    </row>
    <row r="24" spans="1:12">
      <c r="A24" s="118"/>
      <c r="B24" s="154"/>
      <c r="C24" s="119"/>
      <c r="D24" s="158">
        <f t="shared" si="1"/>
        <v>0</v>
      </c>
      <c r="E24" s="158"/>
      <c r="F24" s="158"/>
      <c r="G24" s="158"/>
      <c r="H24" s="158"/>
      <c r="I24" s="158">
        <f t="shared" ref="I24:I25" si="6">C24*D24+H24</f>
        <v>0</v>
      </c>
      <c r="J24" s="158"/>
      <c r="K24" s="158"/>
    </row>
    <row r="25" spans="1:12">
      <c r="A25" s="118"/>
      <c r="B25" s="154"/>
      <c r="C25" s="119"/>
      <c r="D25" s="158">
        <f t="shared" si="1"/>
        <v>0</v>
      </c>
      <c r="E25" s="158"/>
      <c r="F25" s="158"/>
      <c r="G25" s="158"/>
      <c r="H25" s="158"/>
      <c r="I25" s="158">
        <f t="shared" si="6"/>
        <v>0</v>
      </c>
      <c r="J25" s="158"/>
      <c r="K25" s="158"/>
    </row>
    <row r="26" spans="1:12">
      <c r="A26" s="118"/>
      <c r="B26" s="154"/>
      <c r="C26" s="119"/>
      <c r="D26" s="158">
        <f t="shared" si="1"/>
        <v>0</v>
      </c>
      <c r="E26" s="158"/>
      <c r="F26" s="158"/>
      <c r="G26" s="158"/>
      <c r="H26" s="158"/>
      <c r="I26" s="158"/>
      <c r="J26" s="158"/>
      <c r="K26" s="158"/>
    </row>
    <row r="27" spans="1:12" s="157" customFormat="1">
      <c r="A27" s="155" t="s">
        <v>214</v>
      </c>
      <c r="B27" s="156"/>
      <c r="C27" s="156"/>
      <c r="D27" s="159">
        <f>SUM(D17:D26)</f>
        <v>508.26</v>
      </c>
      <c r="E27" s="159">
        <f t="shared" ref="E27:H27" si="7">SUM(E17:E26)</f>
        <v>0</v>
      </c>
      <c r="F27" s="159">
        <f t="shared" si="7"/>
        <v>0</v>
      </c>
      <c r="G27" s="159">
        <f t="shared" si="7"/>
        <v>0</v>
      </c>
      <c r="H27" s="159">
        <f t="shared" si="7"/>
        <v>508.26</v>
      </c>
      <c r="I27" s="159">
        <f>SUM(I17:I26)</f>
        <v>71664.999999999985</v>
      </c>
      <c r="J27" s="159">
        <f t="shared" ref="J27:K27" si="8">SUM(J17:J26)</f>
        <v>0</v>
      </c>
      <c r="K27" s="159">
        <f t="shared" si="8"/>
        <v>0</v>
      </c>
      <c r="L27" s="159">
        <f>SUM(L17:L26)</f>
        <v>7674.7259999999997</v>
      </c>
    </row>
    <row r="29" spans="1:12" s="66" customFormat="1" ht="14.25" hidden="1">
      <c r="A29" s="66" t="s">
        <v>215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</row>
    <row r="30" spans="1:12" hidden="1"/>
    <row r="31" spans="1:12" s="114" customFormat="1" ht="60" hidden="1">
      <c r="A31" s="120" t="s">
        <v>216</v>
      </c>
      <c r="B31" s="115" t="s">
        <v>217</v>
      </c>
      <c r="C31" s="115" t="s">
        <v>218</v>
      </c>
      <c r="D31" s="115" t="s">
        <v>219</v>
      </c>
      <c r="E31" s="115" t="s">
        <v>220</v>
      </c>
      <c r="F31" s="115" t="s">
        <v>221</v>
      </c>
      <c r="G31" s="115" t="s">
        <v>221</v>
      </c>
      <c r="H31" s="115" t="s">
        <v>221</v>
      </c>
      <c r="I31" s="121"/>
      <c r="J31" s="121"/>
      <c r="K31" s="121"/>
    </row>
    <row r="32" spans="1:12" s="392" customFormat="1" hidden="1">
      <c r="A32" s="117">
        <v>1</v>
      </c>
      <c r="B32" s="117">
        <v>2</v>
      </c>
      <c r="C32" s="117">
        <v>3</v>
      </c>
      <c r="D32" s="117">
        <v>4</v>
      </c>
      <c r="E32" s="117">
        <v>5</v>
      </c>
      <c r="F32" s="117">
        <v>6</v>
      </c>
      <c r="G32" s="117">
        <v>7</v>
      </c>
      <c r="H32" s="117">
        <v>8</v>
      </c>
    </row>
    <row r="33" spans="1:8" hidden="1">
      <c r="A33" s="118"/>
      <c r="B33" s="119"/>
      <c r="C33" s="119"/>
      <c r="D33" s="119"/>
      <c r="E33" s="119"/>
      <c r="F33" s="119"/>
      <c r="G33" s="119"/>
      <c r="H33" s="119"/>
    </row>
    <row r="34" spans="1:8" hidden="1">
      <c r="A34" s="118"/>
      <c r="B34" s="119"/>
      <c r="C34" s="119"/>
      <c r="D34" s="119"/>
      <c r="E34" s="119"/>
      <c r="F34" s="119"/>
      <c r="G34" s="119"/>
      <c r="H34" s="119"/>
    </row>
    <row r="35" spans="1:8" hidden="1">
      <c r="A35" s="118"/>
      <c r="B35" s="119"/>
      <c r="C35" s="119"/>
      <c r="D35" s="119"/>
      <c r="E35" s="119"/>
      <c r="F35" s="119"/>
      <c r="G35" s="119"/>
      <c r="H35" s="119"/>
    </row>
    <row r="36" spans="1:8" hidden="1">
      <c r="A36" s="118"/>
      <c r="B36" s="119"/>
      <c r="C36" s="119"/>
      <c r="D36" s="119"/>
      <c r="E36" s="119"/>
      <c r="F36" s="119"/>
      <c r="G36" s="119"/>
      <c r="H36" s="119"/>
    </row>
    <row r="37" spans="1:8" hidden="1">
      <c r="A37" s="118"/>
      <c r="B37" s="119"/>
      <c r="C37" s="119"/>
      <c r="D37" s="119"/>
      <c r="E37" s="119"/>
      <c r="F37" s="119"/>
      <c r="G37" s="119"/>
      <c r="H37" s="119"/>
    </row>
    <row r="38" spans="1:8" hidden="1">
      <c r="A38" s="118"/>
      <c r="B38" s="119"/>
      <c r="C38" s="119"/>
      <c r="D38" s="119"/>
      <c r="E38" s="119"/>
      <c r="F38" s="119"/>
      <c r="G38" s="119"/>
      <c r="H38" s="119"/>
    </row>
    <row r="39" spans="1:8" hidden="1">
      <c r="A39" s="118"/>
      <c r="B39" s="119"/>
      <c r="C39" s="119"/>
      <c r="D39" s="119"/>
      <c r="E39" s="119"/>
      <c r="F39" s="119"/>
      <c r="G39" s="119"/>
      <c r="H39" s="119"/>
    </row>
    <row r="41" spans="1:8">
      <c r="A41" s="764" t="s">
        <v>222</v>
      </c>
      <c r="B41" s="764"/>
      <c r="C41" s="764"/>
      <c r="D41" s="764"/>
      <c r="E41" s="764"/>
      <c r="F41" s="764"/>
      <c r="G41" s="764"/>
      <c r="H41" s="764"/>
    </row>
    <row r="43" spans="1:8" ht="72.75">
      <c r="A43" s="120" t="s">
        <v>216</v>
      </c>
      <c r="B43" s="749" t="s">
        <v>223</v>
      </c>
      <c r="C43" s="765"/>
      <c r="D43" s="750"/>
      <c r="E43" s="115" t="s">
        <v>224</v>
      </c>
      <c r="F43" s="115" t="s">
        <v>297</v>
      </c>
      <c r="G43" s="115" t="s">
        <v>298</v>
      </c>
      <c r="H43" s="115" t="s">
        <v>398</v>
      </c>
    </row>
    <row r="44" spans="1:8">
      <c r="A44" s="117">
        <v>1</v>
      </c>
      <c r="B44" s="751">
        <v>2</v>
      </c>
      <c r="C44" s="766"/>
      <c r="D44" s="752"/>
      <c r="E44" s="117">
        <v>3</v>
      </c>
      <c r="F44" s="117">
        <v>4</v>
      </c>
      <c r="G44" s="117">
        <v>5</v>
      </c>
      <c r="H44" s="117">
        <v>6</v>
      </c>
    </row>
    <row r="45" spans="1:8" ht="29.25" customHeight="1">
      <c r="A45" s="118">
        <v>1</v>
      </c>
      <c r="B45" s="758" t="s">
        <v>225</v>
      </c>
      <c r="C45" s="759"/>
      <c r="D45" s="760"/>
      <c r="E45" s="158"/>
      <c r="F45" s="158">
        <f>F47</f>
        <v>15766</v>
      </c>
      <c r="G45" s="158">
        <f t="shared" ref="G45:H45" si="9">G47</f>
        <v>0</v>
      </c>
      <c r="H45" s="158">
        <f t="shared" si="9"/>
        <v>0</v>
      </c>
    </row>
    <row r="46" spans="1:8">
      <c r="A46" s="118"/>
      <c r="B46" s="758" t="s">
        <v>29</v>
      </c>
      <c r="C46" s="759"/>
      <c r="D46" s="760"/>
      <c r="E46" s="158"/>
      <c r="F46" s="158"/>
      <c r="G46" s="158"/>
      <c r="H46" s="158"/>
    </row>
    <row r="47" spans="1:8">
      <c r="A47" s="122"/>
      <c r="B47" s="758" t="s">
        <v>226</v>
      </c>
      <c r="C47" s="759"/>
      <c r="D47" s="760"/>
      <c r="E47" s="158">
        <f>I19+I23</f>
        <v>71664.999999999985</v>
      </c>
      <c r="F47" s="158">
        <f>ROUND(E47*0.22,0)</f>
        <v>15766</v>
      </c>
      <c r="G47" s="158">
        <f>ROUND(J27*0.22,0)</f>
        <v>0</v>
      </c>
      <c r="H47" s="158">
        <f>ROUND(K27*0.22,0)</f>
        <v>0</v>
      </c>
    </row>
    <row r="48" spans="1:8" ht="24.75" customHeight="1">
      <c r="A48" s="118">
        <v>2</v>
      </c>
      <c r="B48" s="758" t="s">
        <v>227</v>
      </c>
      <c r="C48" s="759"/>
      <c r="D48" s="760"/>
      <c r="E48" s="158">
        <f>I20</f>
        <v>0</v>
      </c>
      <c r="F48" s="158">
        <f>F49+F50</f>
        <v>2221</v>
      </c>
      <c r="G48" s="158">
        <f t="shared" ref="G48:H48" si="10">G49+G50</f>
        <v>0</v>
      </c>
      <c r="H48" s="158">
        <f t="shared" si="10"/>
        <v>0</v>
      </c>
    </row>
    <row r="49" spans="1:11" ht="41.25" customHeight="1">
      <c r="A49" s="118"/>
      <c r="B49" s="758" t="s">
        <v>228</v>
      </c>
      <c r="C49" s="759"/>
      <c r="D49" s="760"/>
      <c r="E49" s="158">
        <f>E47</f>
        <v>71664.999999999985</v>
      </c>
      <c r="F49" s="158">
        <f>ROUND(E49*0.029,0)</f>
        <v>2078</v>
      </c>
      <c r="G49" s="158">
        <f>ROUND(J27*0.029,0)</f>
        <v>0</v>
      </c>
      <c r="H49" s="158">
        <f>ROUND(K27*0.029,0)</f>
        <v>0</v>
      </c>
    </row>
    <row r="50" spans="1:11" ht="42" customHeight="1">
      <c r="A50" s="118"/>
      <c r="B50" s="758" t="s">
        <v>229</v>
      </c>
      <c r="C50" s="759"/>
      <c r="D50" s="760"/>
      <c r="E50" s="158">
        <f>E49</f>
        <v>71664.999999999985</v>
      </c>
      <c r="F50" s="158">
        <f>ROUND(E50*0.002,0)</f>
        <v>143</v>
      </c>
      <c r="G50" s="158">
        <f>ROUND(J27*0.002,0)</f>
        <v>0</v>
      </c>
      <c r="H50" s="158">
        <f>ROUND(K27*0.002,0)</f>
        <v>0</v>
      </c>
    </row>
    <row r="51" spans="1:11" ht="39.75" customHeight="1">
      <c r="A51" s="118">
        <v>3</v>
      </c>
      <c r="B51" s="758" t="s">
        <v>230</v>
      </c>
      <c r="C51" s="759"/>
      <c r="D51" s="760"/>
      <c r="E51" s="158">
        <f>E50</f>
        <v>71664.999999999985</v>
      </c>
      <c r="F51" s="158">
        <f>ROUND(E51*0.051,0)</f>
        <v>3655</v>
      </c>
      <c r="G51" s="158">
        <f>ROUND(J27*0.051,0)</f>
        <v>0</v>
      </c>
      <c r="H51" s="158">
        <f>ROUND(K27*0.051,0)</f>
        <v>0</v>
      </c>
    </row>
    <row r="52" spans="1:11" s="157" customFormat="1">
      <c r="A52" s="155"/>
      <c r="B52" s="761" t="s">
        <v>214</v>
      </c>
      <c r="C52" s="761"/>
      <c r="D52" s="761"/>
      <c r="E52" s="159"/>
      <c r="F52" s="159">
        <f>F45+F48+F51</f>
        <v>21642</v>
      </c>
      <c r="G52" s="159">
        <f>G45+G48+G51</f>
        <v>0</v>
      </c>
      <c r="H52" s="159">
        <f>H45+H48+H51</f>
        <v>0</v>
      </c>
      <c r="I52" s="160"/>
      <c r="J52" s="160"/>
      <c r="K52" s="160"/>
    </row>
    <row r="54" spans="1:11" s="66" customFormat="1" ht="14.25" hidden="1">
      <c r="A54" s="66" t="s">
        <v>231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</row>
    <row r="55" spans="1:11" hidden="1"/>
    <row r="56" spans="1:11" ht="48.75" hidden="1">
      <c r="A56" s="120" t="s">
        <v>216</v>
      </c>
      <c r="B56" s="749" t="s">
        <v>0</v>
      </c>
      <c r="C56" s="750"/>
      <c r="D56" s="115" t="s">
        <v>232</v>
      </c>
      <c r="E56" s="115" t="s">
        <v>233</v>
      </c>
      <c r="F56" s="115" t="s">
        <v>454</v>
      </c>
      <c r="G56" s="115" t="s">
        <v>299</v>
      </c>
      <c r="H56" s="115" t="s">
        <v>300</v>
      </c>
    </row>
    <row r="57" spans="1:11" hidden="1">
      <c r="A57" s="117">
        <v>1</v>
      </c>
      <c r="B57" s="751">
        <v>2</v>
      </c>
      <c r="C57" s="752"/>
      <c r="D57" s="117">
        <v>3</v>
      </c>
      <c r="E57" s="117">
        <v>4</v>
      </c>
      <c r="F57" s="117">
        <v>5</v>
      </c>
      <c r="G57" s="117">
        <v>6</v>
      </c>
      <c r="H57" s="117">
        <v>7</v>
      </c>
    </row>
    <row r="58" spans="1:11" hidden="1">
      <c r="A58" s="118"/>
      <c r="B58" s="751"/>
      <c r="C58" s="752"/>
      <c r="D58" s="119"/>
      <c r="E58" s="119"/>
      <c r="F58" s="158">
        <f>D58*E58</f>
        <v>0</v>
      </c>
      <c r="G58" s="158">
        <f>F58</f>
        <v>0</v>
      </c>
      <c r="H58" s="158">
        <f>G58</f>
        <v>0</v>
      </c>
    </row>
    <row r="59" spans="1:11" hidden="1">
      <c r="A59" s="118"/>
      <c r="B59" s="751"/>
      <c r="C59" s="752"/>
      <c r="D59" s="119"/>
      <c r="E59" s="119"/>
      <c r="F59" s="158">
        <f t="shared" ref="F59:F63" si="11">D59*E59</f>
        <v>0</v>
      </c>
      <c r="G59" s="158">
        <f t="shared" ref="G59:H63" si="12">F59</f>
        <v>0</v>
      </c>
      <c r="H59" s="158">
        <f t="shared" si="12"/>
        <v>0</v>
      </c>
    </row>
    <row r="60" spans="1:11" hidden="1">
      <c r="A60" s="118"/>
      <c r="B60" s="751"/>
      <c r="C60" s="752"/>
      <c r="D60" s="119"/>
      <c r="E60" s="119"/>
      <c r="F60" s="158">
        <f t="shared" si="11"/>
        <v>0</v>
      </c>
      <c r="G60" s="158">
        <f t="shared" si="12"/>
        <v>0</v>
      </c>
      <c r="H60" s="158">
        <f t="shared" si="12"/>
        <v>0</v>
      </c>
    </row>
    <row r="61" spans="1:11" hidden="1">
      <c r="A61" s="118"/>
      <c r="B61" s="751"/>
      <c r="C61" s="752"/>
      <c r="D61" s="119"/>
      <c r="E61" s="119"/>
      <c r="F61" s="158">
        <f t="shared" si="11"/>
        <v>0</v>
      </c>
      <c r="G61" s="158">
        <f t="shared" si="12"/>
        <v>0</v>
      </c>
      <c r="H61" s="158">
        <f t="shared" si="12"/>
        <v>0</v>
      </c>
    </row>
    <row r="62" spans="1:11" hidden="1">
      <c r="A62" s="118"/>
      <c r="B62" s="751"/>
      <c r="C62" s="752"/>
      <c r="D62" s="119"/>
      <c r="E62" s="119"/>
      <c r="F62" s="158">
        <f t="shared" si="11"/>
        <v>0</v>
      </c>
      <c r="G62" s="158">
        <f t="shared" si="12"/>
        <v>0</v>
      </c>
      <c r="H62" s="158">
        <f t="shared" si="12"/>
        <v>0</v>
      </c>
    </row>
    <row r="63" spans="1:11" hidden="1">
      <c r="A63" s="118"/>
      <c r="B63" s="751"/>
      <c r="C63" s="752"/>
      <c r="D63" s="119"/>
      <c r="E63" s="119"/>
      <c r="F63" s="158">
        <f t="shared" si="11"/>
        <v>0</v>
      </c>
      <c r="G63" s="158">
        <f t="shared" si="12"/>
        <v>0</v>
      </c>
      <c r="H63" s="158">
        <f t="shared" si="12"/>
        <v>0</v>
      </c>
    </row>
    <row r="64" spans="1:11" s="157" customFormat="1" hidden="1">
      <c r="A64" s="155"/>
      <c r="B64" s="742" t="s">
        <v>214</v>
      </c>
      <c r="C64" s="743"/>
      <c r="D64" s="156"/>
      <c r="E64" s="156"/>
      <c r="F64" s="159">
        <f>SUM(F58:F63)</f>
        <v>0</v>
      </c>
      <c r="G64" s="159">
        <f t="shared" ref="G64:H64" si="13">SUM(G58:G63)</f>
        <v>0</v>
      </c>
      <c r="H64" s="159">
        <f t="shared" si="13"/>
        <v>0</v>
      </c>
      <c r="I64" s="160"/>
      <c r="J64" s="160"/>
      <c r="K64" s="160"/>
    </row>
    <row r="65" spans="1:11" hidden="1"/>
    <row r="66" spans="1:11" s="66" customFormat="1" ht="14.25" hidden="1">
      <c r="A66" s="66" t="s">
        <v>234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</row>
    <row r="67" spans="1:11" hidden="1"/>
    <row r="68" spans="1:11" ht="72.75" hidden="1">
      <c r="A68" s="120" t="s">
        <v>216</v>
      </c>
      <c r="B68" s="749" t="s">
        <v>235</v>
      </c>
      <c r="C68" s="750"/>
      <c r="D68" s="115" t="s">
        <v>236</v>
      </c>
      <c r="E68" s="115" t="s">
        <v>237</v>
      </c>
      <c r="F68" s="115" t="s">
        <v>455</v>
      </c>
      <c r="G68" s="115" t="s">
        <v>456</v>
      </c>
      <c r="H68" s="115" t="s">
        <v>457</v>
      </c>
    </row>
    <row r="69" spans="1:11" hidden="1">
      <c r="A69" s="117">
        <v>1</v>
      </c>
      <c r="B69" s="751">
        <v>2</v>
      </c>
      <c r="C69" s="752"/>
      <c r="D69" s="117">
        <v>3</v>
      </c>
      <c r="E69" s="117">
        <v>4</v>
      </c>
      <c r="F69" s="117">
        <v>5</v>
      </c>
      <c r="G69" s="117">
        <v>6</v>
      </c>
      <c r="H69" s="117">
        <v>7</v>
      </c>
    </row>
    <row r="70" spans="1:11" hidden="1">
      <c r="A70" s="118"/>
      <c r="B70" s="740"/>
      <c r="C70" s="741"/>
      <c r="D70" s="119"/>
      <c r="E70" s="161"/>
      <c r="F70" s="158">
        <f>ROUND(D70*E70,0)</f>
        <v>0</v>
      </c>
      <c r="G70" s="158">
        <f>F70</f>
        <v>0</v>
      </c>
      <c r="H70" s="158">
        <f>G70</f>
        <v>0</v>
      </c>
    </row>
    <row r="71" spans="1:11" hidden="1">
      <c r="A71" s="118"/>
      <c r="B71" s="740"/>
      <c r="C71" s="741"/>
      <c r="D71" s="119"/>
      <c r="E71" s="161"/>
      <c r="F71" s="158">
        <f>ROUND(D71*E71,0)</f>
        <v>0</v>
      </c>
      <c r="G71" s="158">
        <f>F71</f>
        <v>0</v>
      </c>
      <c r="H71" s="158">
        <f>G71</f>
        <v>0</v>
      </c>
    </row>
    <row r="72" spans="1:11" hidden="1">
      <c r="A72" s="118"/>
      <c r="B72" s="751"/>
      <c r="C72" s="752"/>
      <c r="D72" s="119"/>
      <c r="E72" s="119"/>
      <c r="F72" s="158"/>
      <c r="G72" s="158"/>
      <c r="H72" s="158"/>
    </row>
    <row r="73" spans="1:11" hidden="1">
      <c r="A73" s="118"/>
      <c r="B73" s="751"/>
      <c r="C73" s="752"/>
      <c r="D73" s="119"/>
      <c r="E73" s="119"/>
      <c r="F73" s="158"/>
      <c r="G73" s="158"/>
      <c r="H73" s="158"/>
    </row>
    <row r="74" spans="1:11" hidden="1">
      <c r="A74" s="118"/>
      <c r="B74" s="751"/>
      <c r="C74" s="752"/>
      <c r="D74" s="119"/>
      <c r="E74" s="119"/>
      <c r="F74" s="158"/>
      <c r="G74" s="158"/>
      <c r="H74" s="158"/>
    </row>
    <row r="75" spans="1:11" hidden="1">
      <c r="A75" s="118"/>
      <c r="B75" s="751"/>
      <c r="C75" s="752"/>
      <c r="D75" s="119"/>
      <c r="E75" s="119"/>
      <c r="F75" s="158"/>
      <c r="G75" s="158"/>
      <c r="H75" s="158"/>
    </row>
    <row r="76" spans="1:11" s="157" customFormat="1" hidden="1">
      <c r="A76" s="155"/>
      <c r="B76" s="742" t="s">
        <v>214</v>
      </c>
      <c r="C76" s="743"/>
      <c r="D76" s="156"/>
      <c r="E76" s="156"/>
      <c r="F76" s="159">
        <f>SUM(F70:F75)</f>
        <v>0</v>
      </c>
      <c r="G76" s="159">
        <f t="shared" ref="G76:H76" si="14">SUM(G70:G75)</f>
        <v>0</v>
      </c>
      <c r="H76" s="159">
        <f t="shared" si="14"/>
        <v>0</v>
      </c>
      <c r="I76" s="160"/>
      <c r="J76" s="160"/>
      <c r="K76" s="160"/>
    </row>
    <row r="77" spans="1:11" hidden="1"/>
    <row r="78" spans="1:11" hidden="1">
      <c r="A78" s="757" t="s">
        <v>238</v>
      </c>
      <c r="B78" s="757"/>
      <c r="C78" s="757"/>
      <c r="D78" s="757"/>
      <c r="E78" s="757"/>
      <c r="F78" s="757"/>
      <c r="G78" s="757"/>
      <c r="H78" s="757"/>
    </row>
    <row r="79" spans="1:11" ht="48.75" hidden="1">
      <c r="A79" s="120" t="s">
        <v>216</v>
      </c>
      <c r="B79" s="749" t="s">
        <v>0</v>
      </c>
      <c r="C79" s="750"/>
      <c r="D79" s="115" t="s">
        <v>239</v>
      </c>
      <c r="E79" s="115" t="s">
        <v>233</v>
      </c>
      <c r="F79" s="115" t="s">
        <v>240</v>
      </c>
      <c r="G79" s="115" t="s">
        <v>240</v>
      </c>
      <c r="H79" s="115" t="s">
        <v>240</v>
      </c>
    </row>
    <row r="80" spans="1:11" hidden="1">
      <c r="A80" s="117">
        <v>1</v>
      </c>
      <c r="B80" s="751">
        <v>2</v>
      </c>
      <c r="C80" s="752"/>
      <c r="D80" s="117">
        <v>3</v>
      </c>
      <c r="E80" s="117">
        <v>4</v>
      </c>
      <c r="F80" s="117">
        <v>5</v>
      </c>
      <c r="G80" s="117">
        <v>6</v>
      </c>
      <c r="H80" s="117">
        <v>7</v>
      </c>
    </row>
    <row r="81" spans="1:11" hidden="1">
      <c r="A81" s="118"/>
      <c r="B81" s="751"/>
      <c r="C81" s="752"/>
      <c r="D81" s="119"/>
      <c r="E81" s="119"/>
      <c r="F81" s="119"/>
      <c r="G81" s="119"/>
      <c r="H81" s="119"/>
    </row>
    <row r="82" spans="1:11" hidden="1">
      <c r="A82" s="118"/>
      <c r="B82" s="751"/>
      <c r="C82" s="752"/>
      <c r="D82" s="119"/>
      <c r="E82" s="119"/>
      <c r="F82" s="119"/>
      <c r="G82" s="119"/>
      <c r="H82" s="119"/>
    </row>
    <row r="83" spans="1:11" hidden="1">
      <c r="A83" s="118"/>
      <c r="B83" s="751"/>
      <c r="C83" s="752"/>
      <c r="D83" s="119"/>
      <c r="E83" s="119"/>
      <c r="F83" s="119"/>
      <c r="G83" s="119"/>
      <c r="H83" s="119"/>
    </row>
    <row r="84" spans="1:11" hidden="1">
      <c r="A84" s="118"/>
      <c r="B84" s="751"/>
      <c r="C84" s="752"/>
      <c r="D84" s="119"/>
      <c r="E84" s="119"/>
      <c r="F84" s="119"/>
      <c r="G84" s="119"/>
      <c r="H84" s="119"/>
    </row>
    <row r="85" spans="1:11" hidden="1">
      <c r="A85" s="118"/>
      <c r="B85" s="751"/>
      <c r="C85" s="752"/>
      <c r="D85" s="119"/>
      <c r="E85" s="119"/>
      <c r="F85" s="119"/>
      <c r="G85" s="119"/>
      <c r="H85" s="119"/>
    </row>
    <row r="86" spans="1:11" hidden="1">
      <c r="A86" s="118"/>
      <c r="B86" s="751"/>
      <c r="C86" s="752"/>
      <c r="D86" s="119"/>
      <c r="E86" s="119"/>
      <c r="F86" s="119"/>
      <c r="G86" s="119"/>
      <c r="H86" s="119"/>
    </row>
    <row r="87" spans="1:11" hidden="1">
      <c r="A87" s="118"/>
      <c r="B87" s="751" t="s">
        <v>214</v>
      </c>
      <c r="C87" s="752"/>
      <c r="D87" s="119"/>
      <c r="E87" s="119"/>
      <c r="F87" s="119"/>
      <c r="G87" s="119"/>
      <c r="H87" s="119"/>
    </row>
    <row r="88" spans="1:11" hidden="1"/>
    <row r="89" spans="1:11" s="66" customFormat="1" ht="14.25" hidden="1">
      <c r="A89" s="66" t="s">
        <v>241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</row>
    <row r="90" spans="1:11" s="66" customFormat="1" ht="14.25" hidden="1">
      <c r="A90" s="66" t="s">
        <v>242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</row>
    <row r="91" spans="1:11" hidden="1"/>
    <row r="92" spans="1:11" ht="36.75" hidden="1">
      <c r="A92" s="120" t="s">
        <v>216</v>
      </c>
      <c r="B92" s="749" t="s">
        <v>243</v>
      </c>
      <c r="C92" s="750"/>
      <c r="D92" s="115" t="s">
        <v>243</v>
      </c>
      <c r="E92" s="115" t="s">
        <v>244</v>
      </c>
      <c r="F92" s="115" t="s">
        <v>245</v>
      </c>
      <c r="G92" s="115" t="s">
        <v>454</v>
      </c>
      <c r="H92" s="115" t="s">
        <v>299</v>
      </c>
      <c r="I92" s="115" t="s">
        <v>300</v>
      </c>
    </row>
    <row r="93" spans="1:11" hidden="1">
      <c r="A93" s="117">
        <v>1</v>
      </c>
      <c r="B93" s="751">
        <v>2</v>
      </c>
      <c r="C93" s="752"/>
      <c r="D93" s="117">
        <v>3</v>
      </c>
      <c r="E93" s="117">
        <v>4</v>
      </c>
      <c r="F93" s="117">
        <v>5</v>
      </c>
      <c r="G93" s="117">
        <v>6</v>
      </c>
      <c r="H93" s="117">
        <v>7</v>
      </c>
      <c r="I93" s="117">
        <v>8</v>
      </c>
    </row>
    <row r="94" spans="1:11" hidden="1">
      <c r="A94" s="118"/>
      <c r="B94" s="740"/>
      <c r="C94" s="741"/>
      <c r="D94" s="119"/>
      <c r="E94" s="119"/>
      <c r="F94" s="119"/>
      <c r="G94" s="158"/>
      <c r="H94" s="158"/>
      <c r="I94" s="158"/>
    </row>
    <row r="95" spans="1:11" hidden="1">
      <c r="A95" s="118"/>
      <c r="B95" s="740"/>
      <c r="C95" s="741"/>
      <c r="D95" s="119"/>
      <c r="E95" s="119"/>
      <c r="F95" s="119"/>
      <c r="G95" s="158">
        <f>D95*E95*F95</f>
        <v>0</v>
      </c>
      <c r="H95" s="158">
        <f>G95</f>
        <v>0</v>
      </c>
      <c r="I95" s="158">
        <f>H95</f>
        <v>0</v>
      </c>
    </row>
    <row r="96" spans="1:11" hidden="1">
      <c r="A96" s="118"/>
      <c r="B96" s="395"/>
      <c r="C96" s="396"/>
      <c r="D96" s="119"/>
      <c r="E96" s="119"/>
      <c r="F96" s="119"/>
      <c r="G96" s="158">
        <f>D96*E96*F96</f>
        <v>0</v>
      </c>
      <c r="H96" s="158">
        <f>G96</f>
        <v>0</v>
      </c>
      <c r="I96" s="158">
        <f>H96</f>
        <v>0</v>
      </c>
    </row>
    <row r="97" spans="1:11" hidden="1">
      <c r="A97" s="118"/>
      <c r="B97" s="395"/>
      <c r="C97" s="396"/>
      <c r="D97" s="119"/>
      <c r="E97" s="119"/>
      <c r="F97" s="119"/>
      <c r="G97" s="158">
        <f t="shared" ref="G97" si="15">D97*E97*F97</f>
        <v>0</v>
      </c>
      <c r="H97" s="158">
        <f t="shared" ref="H97" si="16">G97</f>
        <v>0</v>
      </c>
      <c r="I97" s="158">
        <f>H97</f>
        <v>0</v>
      </c>
    </row>
    <row r="98" spans="1:11" hidden="1">
      <c r="A98" s="118"/>
      <c r="B98" s="751"/>
      <c r="C98" s="752"/>
      <c r="D98" s="119"/>
      <c r="E98" s="119"/>
      <c r="F98" s="119"/>
      <c r="G98" s="158"/>
      <c r="H98" s="158"/>
      <c r="I98" s="158"/>
    </row>
    <row r="99" spans="1:11" hidden="1">
      <c r="A99" s="118"/>
      <c r="B99" s="751"/>
      <c r="C99" s="752"/>
      <c r="D99" s="119"/>
      <c r="E99" s="119"/>
      <c r="F99" s="119"/>
      <c r="G99" s="158"/>
      <c r="H99" s="158"/>
      <c r="I99" s="158"/>
    </row>
    <row r="100" spans="1:11" s="157" customFormat="1" hidden="1">
      <c r="A100" s="155"/>
      <c r="B100" s="742" t="s">
        <v>214</v>
      </c>
      <c r="C100" s="743"/>
      <c r="D100" s="156"/>
      <c r="E100" s="156"/>
      <c r="F100" s="156"/>
      <c r="G100" s="159">
        <f>ROUND(SUM(G94:G99),0)</f>
        <v>0</v>
      </c>
      <c r="H100" s="159">
        <f t="shared" ref="H100:I100" si="17">SUM(H94:H99)</f>
        <v>0</v>
      </c>
      <c r="I100" s="159">
        <f t="shared" si="17"/>
        <v>0</v>
      </c>
      <c r="J100" s="160"/>
      <c r="K100" s="160"/>
    </row>
    <row r="101" spans="1:11" s="66" customFormat="1" ht="14.25" hidden="1">
      <c r="A101" s="66" t="s">
        <v>246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</row>
    <row r="102" spans="1:11" hidden="1"/>
    <row r="103" spans="1:11" ht="36.75" hidden="1">
      <c r="A103" s="120" t="s">
        <v>216</v>
      </c>
      <c r="B103" s="749" t="s">
        <v>235</v>
      </c>
      <c r="C103" s="750"/>
      <c r="D103" s="115" t="s">
        <v>247</v>
      </c>
      <c r="E103" s="115" t="s">
        <v>248</v>
      </c>
      <c r="F103" s="115" t="s">
        <v>454</v>
      </c>
      <c r="G103" s="115" t="s">
        <v>299</v>
      </c>
      <c r="H103" s="115" t="s">
        <v>300</v>
      </c>
    </row>
    <row r="104" spans="1:11" hidden="1">
      <c r="A104" s="117">
        <v>1</v>
      </c>
      <c r="B104" s="751">
        <v>2</v>
      </c>
      <c r="C104" s="752"/>
      <c r="D104" s="117">
        <v>3</v>
      </c>
      <c r="E104" s="117">
        <v>4</v>
      </c>
      <c r="F104" s="117">
        <v>5</v>
      </c>
      <c r="G104" s="117">
        <v>6</v>
      </c>
      <c r="H104" s="117">
        <v>7</v>
      </c>
    </row>
    <row r="105" spans="1:11" hidden="1">
      <c r="A105" s="118">
        <v>1</v>
      </c>
      <c r="B105" s="751" t="s">
        <v>458</v>
      </c>
      <c r="C105" s="752"/>
      <c r="D105" s="119"/>
      <c r="E105" s="119"/>
      <c r="F105" s="119">
        <f>D105*E105</f>
        <v>0</v>
      </c>
      <c r="G105" s="119"/>
      <c r="H105" s="119"/>
    </row>
    <row r="106" spans="1:11" hidden="1">
      <c r="A106" s="118"/>
      <c r="B106" s="751"/>
      <c r="C106" s="752"/>
      <c r="D106" s="119"/>
      <c r="E106" s="119"/>
      <c r="F106" s="119">
        <f t="shared" ref="F106:F110" si="18">D106*E106</f>
        <v>0</v>
      </c>
      <c r="G106" s="119"/>
      <c r="H106" s="119"/>
    </row>
    <row r="107" spans="1:11" hidden="1">
      <c r="A107" s="118"/>
      <c r="B107" s="751"/>
      <c r="C107" s="752"/>
      <c r="D107" s="119"/>
      <c r="E107" s="119"/>
      <c r="F107" s="119">
        <f t="shared" si="18"/>
        <v>0</v>
      </c>
      <c r="G107" s="119"/>
      <c r="H107" s="119"/>
    </row>
    <row r="108" spans="1:11" hidden="1">
      <c r="A108" s="118"/>
      <c r="B108" s="751"/>
      <c r="C108" s="752"/>
      <c r="D108" s="119"/>
      <c r="E108" s="119"/>
      <c r="F108" s="119">
        <f t="shared" si="18"/>
        <v>0</v>
      </c>
      <c r="G108" s="119"/>
      <c r="H108" s="119"/>
    </row>
    <row r="109" spans="1:11" hidden="1">
      <c r="A109" s="118"/>
      <c r="B109" s="751"/>
      <c r="C109" s="752"/>
      <c r="D109" s="119"/>
      <c r="E109" s="119"/>
      <c r="F109" s="119">
        <f t="shared" si="18"/>
        <v>0</v>
      </c>
      <c r="G109" s="119"/>
      <c r="H109" s="119"/>
    </row>
    <row r="110" spans="1:11" hidden="1">
      <c r="A110" s="118"/>
      <c r="B110" s="751"/>
      <c r="C110" s="752"/>
      <c r="D110" s="119"/>
      <c r="E110" s="119"/>
      <c r="F110" s="119">
        <f t="shared" si="18"/>
        <v>0</v>
      </c>
      <c r="G110" s="119"/>
      <c r="H110" s="119"/>
    </row>
    <row r="111" spans="1:11" s="157" customFormat="1" hidden="1">
      <c r="A111" s="155"/>
      <c r="B111" s="742" t="s">
        <v>214</v>
      </c>
      <c r="C111" s="743"/>
      <c r="D111" s="156"/>
      <c r="E111" s="156"/>
      <c r="F111" s="156">
        <f>SUM(F105:F110)</f>
        <v>0</v>
      </c>
      <c r="G111" s="156">
        <f t="shared" ref="G111:H111" si="19">SUM(G105:G110)</f>
        <v>0</v>
      </c>
      <c r="H111" s="156">
        <f t="shared" si="19"/>
        <v>0</v>
      </c>
      <c r="I111" s="160"/>
      <c r="J111" s="160"/>
      <c r="K111" s="160"/>
    </row>
    <row r="112" spans="1:11" s="66" customFormat="1" ht="14.25" hidden="1">
      <c r="A112" s="66" t="s">
        <v>249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</row>
    <row r="113" spans="1:9" hidden="1"/>
    <row r="114" spans="1:9" ht="36.75" hidden="1">
      <c r="A114" s="120" t="s">
        <v>216</v>
      </c>
      <c r="B114" s="749" t="s">
        <v>0</v>
      </c>
      <c r="C114" s="750"/>
      <c r="D114" s="115" t="s">
        <v>250</v>
      </c>
      <c r="E114" s="115" t="s">
        <v>251</v>
      </c>
      <c r="F114" s="115" t="s">
        <v>252</v>
      </c>
      <c r="G114" s="115" t="s">
        <v>454</v>
      </c>
      <c r="H114" s="115" t="s">
        <v>299</v>
      </c>
      <c r="I114" s="115" t="s">
        <v>300</v>
      </c>
    </row>
    <row r="115" spans="1:9" hidden="1">
      <c r="A115" s="117">
        <v>1</v>
      </c>
      <c r="B115" s="751">
        <v>2</v>
      </c>
      <c r="C115" s="752"/>
      <c r="D115" s="117">
        <v>3</v>
      </c>
      <c r="E115" s="117">
        <v>4</v>
      </c>
      <c r="F115" s="117">
        <v>5</v>
      </c>
      <c r="G115" s="117">
        <v>6</v>
      </c>
      <c r="H115" s="117">
        <v>7</v>
      </c>
      <c r="I115" s="117">
        <v>8</v>
      </c>
    </row>
    <row r="116" spans="1:9" hidden="1">
      <c r="A116" s="118"/>
      <c r="B116" s="740"/>
      <c r="C116" s="741"/>
      <c r="D116" s="119"/>
      <c r="E116" s="119"/>
      <c r="F116" s="119"/>
      <c r="G116" s="158">
        <f>D116*E116*F116</f>
        <v>0</v>
      </c>
      <c r="H116" s="119"/>
      <c r="I116" s="119"/>
    </row>
    <row r="117" spans="1:9" hidden="1">
      <c r="A117" s="118"/>
      <c r="B117" s="751"/>
      <c r="C117" s="752"/>
      <c r="D117" s="119"/>
      <c r="E117" s="158"/>
      <c r="F117" s="119"/>
      <c r="G117" s="158">
        <f>D117*E117*F117</f>
        <v>0</v>
      </c>
      <c r="H117" s="119"/>
      <c r="I117" s="119"/>
    </row>
    <row r="118" spans="1:9" hidden="1">
      <c r="A118" s="118"/>
      <c r="B118" s="740"/>
      <c r="C118" s="741"/>
      <c r="D118" s="119"/>
      <c r="E118" s="158"/>
      <c r="F118" s="119"/>
      <c r="G118" s="158">
        <f>D118*E118*F118</f>
        <v>0</v>
      </c>
      <c r="H118" s="158">
        <f t="shared" ref="H118:I134" si="20">G118</f>
        <v>0</v>
      </c>
      <c r="I118" s="158">
        <f t="shared" si="20"/>
        <v>0</v>
      </c>
    </row>
    <row r="119" spans="1:9" hidden="1">
      <c r="A119" s="118"/>
      <c r="B119" s="751"/>
      <c r="C119" s="752"/>
      <c r="D119" s="119"/>
      <c r="E119" s="158"/>
      <c r="F119" s="119"/>
      <c r="G119" s="158">
        <f t="shared" ref="G119:G120" si="21">D119*E119*F119</f>
        <v>0</v>
      </c>
      <c r="H119" s="158">
        <f>G119</f>
        <v>0</v>
      </c>
      <c r="I119" s="158">
        <f t="shared" si="20"/>
        <v>0</v>
      </c>
    </row>
    <row r="120" spans="1:9" hidden="1">
      <c r="A120" s="118"/>
      <c r="B120" s="751"/>
      <c r="C120" s="752"/>
      <c r="D120" s="119"/>
      <c r="E120" s="158"/>
      <c r="F120" s="119"/>
      <c r="G120" s="158">
        <f t="shared" si="21"/>
        <v>0</v>
      </c>
      <c r="H120" s="158">
        <f>G120</f>
        <v>0</v>
      </c>
      <c r="I120" s="158">
        <f t="shared" si="20"/>
        <v>0</v>
      </c>
    </row>
    <row r="121" spans="1:9" hidden="1">
      <c r="A121" s="118"/>
      <c r="B121" s="740"/>
      <c r="C121" s="741"/>
      <c r="D121" s="119"/>
      <c r="E121" s="158"/>
      <c r="F121" s="119"/>
      <c r="G121" s="158">
        <f>D121*E121*F121</f>
        <v>0</v>
      </c>
      <c r="H121" s="158">
        <f t="shared" si="20"/>
        <v>0</v>
      </c>
      <c r="I121" s="158">
        <f t="shared" si="20"/>
        <v>0</v>
      </c>
    </row>
    <row r="122" spans="1:9" hidden="1">
      <c r="A122" s="118"/>
      <c r="B122" s="751"/>
      <c r="C122" s="752"/>
      <c r="D122" s="119"/>
      <c r="E122" s="158"/>
      <c r="F122" s="119"/>
      <c r="G122" s="158">
        <f t="shared" ref="G122:G134" si="22">D122*E122*F122</f>
        <v>0</v>
      </c>
      <c r="H122" s="158">
        <f t="shared" si="20"/>
        <v>0</v>
      </c>
      <c r="I122" s="158">
        <f t="shared" si="20"/>
        <v>0</v>
      </c>
    </row>
    <row r="123" spans="1:9" hidden="1">
      <c r="A123" s="118"/>
      <c r="B123" s="751"/>
      <c r="C123" s="752"/>
      <c r="D123" s="119"/>
      <c r="E123" s="158"/>
      <c r="F123" s="119"/>
      <c r="G123" s="158">
        <f t="shared" si="22"/>
        <v>0</v>
      </c>
      <c r="H123" s="158">
        <f t="shared" si="20"/>
        <v>0</v>
      </c>
      <c r="I123" s="158">
        <f t="shared" si="20"/>
        <v>0</v>
      </c>
    </row>
    <row r="124" spans="1:9" hidden="1">
      <c r="A124" s="118"/>
      <c r="B124" s="751"/>
      <c r="C124" s="752"/>
      <c r="D124" s="119"/>
      <c r="E124" s="158"/>
      <c r="F124" s="119"/>
      <c r="G124" s="158">
        <f t="shared" si="22"/>
        <v>0</v>
      </c>
      <c r="H124" s="158">
        <f t="shared" si="20"/>
        <v>0</v>
      </c>
      <c r="I124" s="158">
        <f t="shared" si="20"/>
        <v>0</v>
      </c>
    </row>
    <row r="125" spans="1:9" hidden="1">
      <c r="A125" s="118"/>
      <c r="B125" s="751"/>
      <c r="C125" s="752"/>
      <c r="D125" s="119"/>
      <c r="E125" s="158"/>
      <c r="F125" s="119"/>
      <c r="G125" s="158">
        <f t="shared" si="22"/>
        <v>0</v>
      </c>
      <c r="H125" s="158">
        <f t="shared" si="20"/>
        <v>0</v>
      </c>
      <c r="I125" s="158">
        <f t="shared" si="20"/>
        <v>0</v>
      </c>
    </row>
    <row r="126" spans="1:9" hidden="1">
      <c r="A126" s="118"/>
      <c r="B126" s="751"/>
      <c r="C126" s="752"/>
      <c r="D126" s="119"/>
      <c r="E126" s="158"/>
      <c r="F126" s="119"/>
      <c r="G126" s="158">
        <f t="shared" si="22"/>
        <v>0</v>
      </c>
      <c r="H126" s="158">
        <f t="shared" si="20"/>
        <v>0</v>
      </c>
      <c r="I126" s="158">
        <f t="shared" si="20"/>
        <v>0</v>
      </c>
    </row>
    <row r="127" spans="1:9" hidden="1">
      <c r="A127" s="118"/>
      <c r="B127" s="751"/>
      <c r="C127" s="752"/>
      <c r="D127" s="119"/>
      <c r="E127" s="158"/>
      <c r="F127" s="119"/>
      <c r="G127" s="158">
        <f t="shared" si="22"/>
        <v>0</v>
      </c>
      <c r="H127" s="158">
        <f t="shared" si="20"/>
        <v>0</v>
      </c>
      <c r="I127" s="158">
        <f t="shared" si="20"/>
        <v>0</v>
      </c>
    </row>
    <row r="128" spans="1:9" hidden="1">
      <c r="A128" s="118"/>
      <c r="B128" s="740"/>
      <c r="C128" s="741"/>
      <c r="D128" s="119"/>
      <c r="E128" s="158"/>
      <c r="F128" s="119"/>
      <c r="G128" s="158">
        <f t="shared" si="22"/>
        <v>0</v>
      </c>
      <c r="H128" s="158">
        <f t="shared" si="20"/>
        <v>0</v>
      </c>
      <c r="I128" s="158">
        <f t="shared" si="20"/>
        <v>0</v>
      </c>
    </row>
    <row r="129" spans="1:11" hidden="1">
      <c r="A129" s="118"/>
      <c r="B129" s="751"/>
      <c r="C129" s="752"/>
      <c r="D129" s="119"/>
      <c r="E129" s="158"/>
      <c r="F129" s="119"/>
      <c r="G129" s="158">
        <f t="shared" si="22"/>
        <v>0</v>
      </c>
      <c r="H129" s="158">
        <f t="shared" si="20"/>
        <v>0</v>
      </c>
      <c r="I129" s="158">
        <f t="shared" si="20"/>
        <v>0</v>
      </c>
    </row>
    <row r="130" spans="1:11" hidden="1">
      <c r="A130" s="118"/>
      <c r="B130" s="740"/>
      <c r="C130" s="741"/>
      <c r="D130" s="119"/>
      <c r="E130" s="158"/>
      <c r="F130" s="119"/>
      <c r="G130" s="158">
        <f t="shared" si="22"/>
        <v>0</v>
      </c>
      <c r="H130" s="158">
        <f t="shared" si="20"/>
        <v>0</v>
      </c>
      <c r="I130" s="158">
        <f t="shared" si="20"/>
        <v>0</v>
      </c>
    </row>
    <row r="131" spans="1:11" hidden="1">
      <c r="A131" s="118"/>
      <c r="B131" s="751"/>
      <c r="C131" s="752"/>
      <c r="D131" s="119"/>
      <c r="E131" s="158"/>
      <c r="F131" s="119"/>
      <c r="G131" s="158">
        <f t="shared" si="22"/>
        <v>0</v>
      </c>
      <c r="H131" s="158">
        <f t="shared" si="20"/>
        <v>0</v>
      </c>
      <c r="I131" s="158">
        <f t="shared" si="20"/>
        <v>0</v>
      </c>
    </row>
    <row r="132" spans="1:11" hidden="1">
      <c r="A132" s="118"/>
      <c r="B132" s="740"/>
      <c r="C132" s="741"/>
      <c r="D132" s="119"/>
      <c r="E132" s="158"/>
      <c r="F132" s="119"/>
      <c r="G132" s="158">
        <f t="shared" si="22"/>
        <v>0</v>
      </c>
      <c r="H132" s="158">
        <f t="shared" si="20"/>
        <v>0</v>
      </c>
      <c r="I132" s="158">
        <f t="shared" si="20"/>
        <v>0</v>
      </c>
    </row>
    <row r="133" spans="1:11" hidden="1">
      <c r="A133" s="118"/>
      <c r="B133" s="751"/>
      <c r="C133" s="752"/>
      <c r="D133" s="119"/>
      <c r="E133" s="158"/>
      <c r="F133" s="119"/>
      <c r="G133" s="158">
        <f t="shared" si="22"/>
        <v>0</v>
      </c>
      <c r="H133" s="158">
        <f t="shared" si="20"/>
        <v>0</v>
      </c>
      <c r="I133" s="158">
        <f t="shared" si="20"/>
        <v>0</v>
      </c>
    </row>
    <row r="134" spans="1:11" hidden="1">
      <c r="A134" s="118"/>
      <c r="B134" s="751"/>
      <c r="C134" s="752"/>
      <c r="D134" s="119"/>
      <c r="E134" s="119"/>
      <c r="F134" s="119"/>
      <c r="G134" s="158">
        <f t="shared" si="22"/>
        <v>0</v>
      </c>
      <c r="H134" s="158">
        <f t="shared" si="20"/>
        <v>0</v>
      </c>
      <c r="I134" s="158">
        <f t="shared" si="20"/>
        <v>0</v>
      </c>
    </row>
    <row r="135" spans="1:11" s="157" customFormat="1" hidden="1">
      <c r="A135" s="155"/>
      <c r="B135" s="742" t="s">
        <v>214</v>
      </c>
      <c r="C135" s="743"/>
      <c r="D135" s="156"/>
      <c r="E135" s="156"/>
      <c r="F135" s="156"/>
      <c r="G135" s="159">
        <f>SUM(G117:G134)</f>
        <v>0</v>
      </c>
      <c r="H135" s="159">
        <f t="shared" ref="H135:I135" si="23">SUM(H117:H134)</f>
        <v>0</v>
      </c>
      <c r="I135" s="159">
        <f t="shared" si="23"/>
        <v>0</v>
      </c>
      <c r="J135" s="160"/>
      <c r="K135" s="160"/>
    </row>
    <row r="136" spans="1:11" hidden="1"/>
    <row r="137" spans="1:11" s="66" customFormat="1" ht="14.25" hidden="1">
      <c r="A137" s="66" t="s">
        <v>253</v>
      </c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</row>
    <row r="138" spans="1:11" hidden="1"/>
    <row r="139" spans="1:11" ht="48.75" hidden="1">
      <c r="A139" s="120" t="s">
        <v>216</v>
      </c>
      <c r="B139" s="749" t="s">
        <v>0</v>
      </c>
      <c r="C139" s="750"/>
      <c r="D139" s="115" t="s">
        <v>254</v>
      </c>
      <c r="E139" s="115" t="s">
        <v>255</v>
      </c>
      <c r="F139" s="115" t="s">
        <v>256</v>
      </c>
      <c r="G139" s="115" t="s">
        <v>256</v>
      </c>
      <c r="H139" s="115" t="s">
        <v>256</v>
      </c>
    </row>
    <row r="140" spans="1:11" hidden="1">
      <c r="A140" s="117">
        <v>1</v>
      </c>
      <c r="B140" s="751">
        <v>2</v>
      </c>
      <c r="C140" s="752"/>
      <c r="D140" s="117">
        <v>3</v>
      </c>
      <c r="E140" s="117">
        <v>4</v>
      </c>
      <c r="F140" s="117">
        <v>5</v>
      </c>
      <c r="G140" s="117">
        <v>6</v>
      </c>
      <c r="H140" s="117">
        <v>7</v>
      </c>
    </row>
    <row r="141" spans="1:11" hidden="1">
      <c r="A141" s="118"/>
      <c r="B141" s="751"/>
      <c r="C141" s="752"/>
      <c r="D141" s="119"/>
      <c r="E141" s="119"/>
      <c r="F141" s="119"/>
      <c r="G141" s="119"/>
      <c r="H141" s="119"/>
    </row>
    <row r="142" spans="1:11" hidden="1">
      <c r="A142" s="118"/>
      <c r="B142" s="751"/>
      <c r="C142" s="752"/>
      <c r="D142" s="119"/>
      <c r="E142" s="119"/>
      <c r="F142" s="119"/>
      <c r="G142" s="119"/>
      <c r="H142" s="119"/>
    </row>
    <row r="143" spans="1:11" hidden="1">
      <c r="A143" s="118"/>
      <c r="B143" s="751"/>
      <c r="C143" s="752"/>
      <c r="D143" s="119"/>
      <c r="E143" s="119"/>
      <c r="F143" s="119"/>
      <c r="G143" s="119"/>
      <c r="H143" s="119"/>
    </row>
    <row r="144" spans="1:11" hidden="1">
      <c r="A144" s="118"/>
      <c r="B144" s="751"/>
      <c r="C144" s="752"/>
      <c r="D144" s="119"/>
      <c r="E144" s="119"/>
      <c r="F144" s="119"/>
      <c r="G144" s="119"/>
      <c r="H144" s="119"/>
    </row>
    <row r="145" spans="1:11" hidden="1">
      <c r="A145" s="118"/>
      <c r="B145" s="751"/>
      <c r="C145" s="752"/>
      <c r="D145" s="119"/>
      <c r="E145" s="119"/>
      <c r="F145" s="119"/>
      <c r="G145" s="119"/>
      <c r="H145" s="119"/>
    </row>
    <row r="146" spans="1:11" hidden="1">
      <c r="A146" s="118"/>
      <c r="B146" s="751"/>
      <c r="C146" s="752"/>
      <c r="D146" s="119"/>
      <c r="E146" s="119"/>
      <c r="F146" s="119"/>
      <c r="G146" s="119"/>
      <c r="H146" s="119"/>
    </row>
    <row r="147" spans="1:11" s="157" customFormat="1" hidden="1">
      <c r="A147" s="155"/>
      <c r="B147" s="742" t="s">
        <v>214</v>
      </c>
      <c r="C147" s="743"/>
      <c r="D147" s="156"/>
      <c r="E147" s="156"/>
      <c r="F147" s="156">
        <f>SUM(F141:F146)</f>
        <v>0</v>
      </c>
      <c r="G147" s="156">
        <f t="shared" ref="G147:H147" si="24">SUM(G141:G146)</f>
        <v>0</v>
      </c>
      <c r="H147" s="156">
        <f t="shared" si="24"/>
        <v>0</v>
      </c>
      <c r="I147" s="160"/>
      <c r="J147" s="160"/>
      <c r="K147" s="160"/>
    </row>
    <row r="148" spans="1:11" hidden="1"/>
    <row r="149" spans="1:11" s="66" customFormat="1" ht="14.25" hidden="1">
      <c r="A149" s="66" t="s">
        <v>257</v>
      </c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</row>
    <row r="150" spans="1:11" hidden="1"/>
    <row r="151" spans="1:11" ht="36.75" hidden="1">
      <c r="A151" s="120" t="s">
        <v>216</v>
      </c>
      <c r="B151" s="749" t="s">
        <v>0</v>
      </c>
      <c r="C151" s="750"/>
      <c r="D151" s="115" t="s">
        <v>258</v>
      </c>
      <c r="E151" s="115" t="s">
        <v>259</v>
      </c>
      <c r="F151" s="115" t="s">
        <v>454</v>
      </c>
      <c r="G151" s="115" t="s">
        <v>299</v>
      </c>
      <c r="H151" s="115" t="s">
        <v>300</v>
      </c>
    </row>
    <row r="152" spans="1:11" hidden="1">
      <c r="A152" s="117">
        <v>1</v>
      </c>
      <c r="B152" s="751">
        <v>2</v>
      </c>
      <c r="C152" s="752"/>
      <c r="D152" s="117">
        <v>3</v>
      </c>
      <c r="E152" s="117">
        <v>4</v>
      </c>
      <c r="F152" s="117">
        <v>5</v>
      </c>
      <c r="G152" s="117">
        <v>6</v>
      </c>
      <c r="H152" s="117">
        <v>7</v>
      </c>
    </row>
    <row r="153" spans="1:11" hidden="1">
      <c r="A153" s="118"/>
      <c r="B153" s="740"/>
      <c r="C153" s="741"/>
      <c r="D153" s="119"/>
      <c r="E153" s="158"/>
      <c r="F153" s="158">
        <f>E153*D153</f>
        <v>0</v>
      </c>
      <c r="G153" s="158">
        <f>F153</f>
        <v>0</v>
      </c>
      <c r="H153" s="158">
        <f>G153</f>
        <v>0</v>
      </c>
    </row>
    <row r="154" spans="1:11" hidden="1">
      <c r="A154" s="118"/>
      <c r="B154" s="751"/>
      <c r="C154" s="752"/>
      <c r="D154" s="119"/>
      <c r="E154" s="158"/>
      <c r="F154" s="158">
        <f t="shared" ref="F154:F184" si="25">E154*D154</f>
        <v>0</v>
      </c>
      <c r="G154" s="158">
        <f t="shared" ref="G154:H170" si="26">F154</f>
        <v>0</v>
      </c>
      <c r="H154" s="158">
        <f t="shared" si="26"/>
        <v>0</v>
      </c>
    </row>
    <row r="155" spans="1:11" hidden="1">
      <c r="A155" s="118"/>
      <c r="B155" s="740"/>
      <c r="C155" s="741"/>
      <c r="D155" s="119"/>
      <c r="E155" s="158"/>
      <c r="F155" s="158">
        <f t="shared" si="25"/>
        <v>0</v>
      </c>
      <c r="G155" s="158">
        <f t="shared" si="26"/>
        <v>0</v>
      </c>
      <c r="H155" s="158">
        <f t="shared" si="26"/>
        <v>0</v>
      </c>
    </row>
    <row r="156" spans="1:11" hidden="1">
      <c r="A156" s="118"/>
      <c r="B156" s="751"/>
      <c r="C156" s="752"/>
      <c r="D156" s="119"/>
      <c r="E156" s="158"/>
      <c r="F156" s="158">
        <f t="shared" si="25"/>
        <v>0</v>
      </c>
      <c r="G156" s="158">
        <f t="shared" si="26"/>
        <v>0</v>
      </c>
      <c r="H156" s="158">
        <f t="shared" si="26"/>
        <v>0</v>
      </c>
    </row>
    <row r="157" spans="1:11" hidden="1">
      <c r="A157" s="118"/>
      <c r="B157" s="740"/>
      <c r="C157" s="741"/>
      <c r="D157" s="119"/>
      <c r="E157" s="158"/>
      <c r="F157" s="158">
        <f t="shared" si="25"/>
        <v>0</v>
      </c>
      <c r="G157" s="158">
        <f t="shared" si="26"/>
        <v>0</v>
      </c>
      <c r="H157" s="158">
        <f t="shared" si="26"/>
        <v>0</v>
      </c>
    </row>
    <row r="158" spans="1:11" hidden="1">
      <c r="A158" s="118"/>
      <c r="B158" s="751"/>
      <c r="C158" s="752"/>
      <c r="D158" s="119"/>
      <c r="E158" s="158"/>
      <c r="F158" s="158">
        <f t="shared" si="25"/>
        <v>0</v>
      </c>
      <c r="G158" s="158">
        <f t="shared" si="26"/>
        <v>0</v>
      </c>
      <c r="H158" s="158">
        <f t="shared" si="26"/>
        <v>0</v>
      </c>
    </row>
    <row r="159" spans="1:11" hidden="1">
      <c r="A159" s="118"/>
      <c r="B159" s="740"/>
      <c r="C159" s="741"/>
      <c r="D159" s="119"/>
      <c r="E159" s="158"/>
      <c r="F159" s="158">
        <f t="shared" si="25"/>
        <v>0</v>
      </c>
      <c r="G159" s="158">
        <f t="shared" si="26"/>
        <v>0</v>
      </c>
      <c r="H159" s="158">
        <f t="shared" si="26"/>
        <v>0</v>
      </c>
    </row>
    <row r="160" spans="1:11" hidden="1">
      <c r="A160" s="118"/>
      <c r="B160" s="751"/>
      <c r="C160" s="752"/>
      <c r="D160" s="119"/>
      <c r="E160" s="158"/>
      <c r="F160" s="158">
        <f t="shared" si="25"/>
        <v>0</v>
      </c>
      <c r="G160" s="158">
        <f t="shared" si="26"/>
        <v>0</v>
      </c>
      <c r="H160" s="158">
        <f t="shared" si="26"/>
        <v>0</v>
      </c>
    </row>
    <row r="161" spans="1:8" hidden="1">
      <c r="A161" s="118"/>
      <c r="B161" s="775"/>
      <c r="C161" s="776"/>
      <c r="D161" s="119"/>
      <c r="E161" s="158"/>
      <c r="F161" s="158">
        <f t="shared" si="25"/>
        <v>0</v>
      </c>
      <c r="G161" s="158">
        <f t="shared" si="26"/>
        <v>0</v>
      </c>
      <c r="H161" s="158">
        <f t="shared" si="26"/>
        <v>0</v>
      </c>
    </row>
    <row r="162" spans="1:8" hidden="1">
      <c r="A162" s="118"/>
      <c r="B162" s="751"/>
      <c r="C162" s="752"/>
      <c r="D162" s="119"/>
      <c r="E162" s="158"/>
      <c r="F162" s="158">
        <f t="shared" si="25"/>
        <v>0</v>
      </c>
      <c r="G162" s="158">
        <f t="shared" si="26"/>
        <v>0</v>
      </c>
      <c r="H162" s="158">
        <f t="shared" si="26"/>
        <v>0</v>
      </c>
    </row>
    <row r="163" spans="1:8" hidden="1">
      <c r="A163" s="118"/>
      <c r="B163" s="740"/>
      <c r="C163" s="741"/>
      <c r="D163" s="119"/>
      <c r="E163" s="158"/>
      <c r="F163" s="158">
        <f t="shared" si="25"/>
        <v>0</v>
      </c>
      <c r="G163" s="158">
        <f t="shared" si="26"/>
        <v>0</v>
      </c>
      <c r="H163" s="158">
        <f t="shared" si="26"/>
        <v>0</v>
      </c>
    </row>
    <row r="164" spans="1:8" hidden="1">
      <c r="A164" s="118"/>
      <c r="B164" s="751"/>
      <c r="C164" s="752"/>
      <c r="D164" s="119"/>
      <c r="E164" s="158"/>
      <c r="F164" s="158">
        <f t="shared" si="25"/>
        <v>0</v>
      </c>
      <c r="G164" s="158">
        <f t="shared" si="26"/>
        <v>0</v>
      </c>
      <c r="H164" s="158">
        <f t="shared" si="26"/>
        <v>0</v>
      </c>
    </row>
    <row r="165" spans="1:8" hidden="1">
      <c r="A165" s="118"/>
      <c r="B165" s="740"/>
      <c r="C165" s="741"/>
      <c r="D165" s="119"/>
      <c r="E165" s="158"/>
      <c r="F165" s="158">
        <f t="shared" si="25"/>
        <v>0</v>
      </c>
      <c r="G165" s="158">
        <f t="shared" si="26"/>
        <v>0</v>
      </c>
      <c r="H165" s="158">
        <f t="shared" si="26"/>
        <v>0</v>
      </c>
    </row>
    <row r="166" spans="1:8" hidden="1">
      <c r="A166" s="118"/>
      <c r="B166" s="751"/>
      <c r="C166" s="752"/>
      <c r="D166" s="119"/>
      <c r="E166" s="158"/>
      <c r="F166" s="158">
        <f t="shared" si="25"/>
        <v>0</v>
      </c>
      <c r="G166" s="158">
        <f t="shared" si="26"/>
        <v>0</v>
      </c>
      <c r="H166" s="158">
        <f t="shared" si="26"/>
        <v>0</v>
      </c>
    </row>
    <row r="167" spans="1:8" hidden="1">
      <c r="A167" s="118"/>
      <c r="B167" s="740"/>
      <c r="C167" s="741"/>
      <c r="D167" s="119"/>
      <c r="E167" s="158"/>
      <c r="F167" s="158">
        <f t="shared" si="25"/>
        <v>0</v>
      </c>
      <c r="G167" s="158">
        <f t="shared" si="26"/>
        <v>0</v>
      </c>
      <c r="H167" s="158">
        <f t="shared" si="26"/>
        <v>0</v>
      </c>
    </row>
    <row r="168" spans="1:8" hidden="1">
      <c r="A168" s="118"/>
      <c r="B168" s="751"/>
      <c r="C168" s="752"/>
      <c r="D168" s="119"/>
      <c r="E168" s="158"/>
      <c r="F168" s="158">
        <f t="shared" si="25"/>
        <v>0</v>
      </c>
      <c r="G168" s="158">
        <f t="shared" si="26"/>
        <v>0</v>
      </c>
      <c r="H168" s="158">
        <f t="shared" si="26"/>
        <v>0</v>
      </c>
    </row>
    <row r="169" spans="1:8" hidden="1">
      <c r="A169" s="118"/>
      <c r="B169" s="740"/>
      <c r="C169" s="741"/>
      <c r="D169" s="119"/>
      <c r="E169" s="158"/>
      <c r="F169" s="158">
        <f t="shared" si="25"/>
        <v>0</v>
      </c>
      <c r="G169" s="158">
        <f t="shared" si="26"/>
        <v>0</v>
      </c>
      <c r="H169" s="158">
        <f t="shared" si="26"/>
        <v>0</v>
      </c>
    </row>
    <row r="170" spans="1:8" hidden="1">
      <c r="A170" s="118"/>
      <c r="B170" s="751"/>
      <c r="C170" s="752"/>
      <c r="D170" s="119"/>
      <c r="E170" s="158"/>
      <c r="F170" s="158">
        <f t="shared" si="25"/>
        <v>0</v>
      </c>
      <c r="G170" s="158">
        <f t="shared" si="26"/>
        <v>0</v>
      </c>
      <c r="H170" s="158">
        <f t="shared" si="26"/>
        <v>0</v>
      </c>
    </row>
    <row r="171" spans="1:8" hidden="1">
      <c r="A171" s="118"/>
      <c r="B171" s="740"/>
      <c r="C171" s="741"/>
      <c r="D171" s="119"/>
      <c r="E171" s="158"/>
      <c r="F171" s="158">
        <f t="shared" si="25"/>
        <v>0</v>
      </c>
      <c r="G171" s="158">
        <f t="shared" ref="G171:H184" si="27">F171</f>
        <v>0</v>
      </c>
      <c r="H171" s="158">
        <f t="shared" si="27"/>
        <v>0</v>
      </c>
    </row>
    <row r="172" spans="1:8" hidden="1">
      <c r="A172" s="118"/>
      <c r="B172" s="751"/>
      <c r="C172" s="752"/>
      <c r="D172" s="119"/>
      <c r="E172" s="158"/>
      <c r="F172" s="158">
        <f t="shared" si="25"/>
        <v>0</v>
      </c>
      <c r="G172" s="158">
        <f t="shared" si="27"/>
        <v>0</v>
      </c>
      <c r="H172" s="158">
        <f t="shared" si="27"/>
        <v>0</v>
      </c>
    </row>
    <row r="173" spans="1:8" hidden="1">
      <c r="A173" s="118"/>
      <c r="B173" s="740"/>
      <c r="C173" s="741"/>
      <c r="D173" s="119"/>
      <c r="E173" s="158"/>
      <c r="F173" s="158">
        <f t="shared" si="25"/>
        <v>0</v>
      </c>
      <c r="G173" s="158">
        <f t="shared" si="27"/>
        <v>0</v>
      </c>
      <c r="H173" s="158">
        <f t="shared" si="27"/>
        <v>0</v>
      </c>
    </row>
    <row r="174" spans="1:8" hidden="1">
      <c r="A174" s="118"/>
      <c r="B174" s="751"/>
      <c r="C174" s="752"/>
      <c r="D174" s="119"/>
      <c r="E174" s="158"/>
      <c r="F174" s="158">
        <f t="shared" si="25"/>
        <v>0</v>
      </c>
      <c r="G174" s="158">
        <f t="shared" si="27"/>
        <v>0</v>
      </c>
      <c r="H174" s="158">
        <f t="shared" si="27"/>
        <v>0</v>
      </c>
    </row>
    <row r="175" spans="1:8" hidden="1">
      <c r="A175" s="118"/>
      <c r="B175" s="740"/>
      <c r="C175" s="741"/>
      <c r="D175" s="119"/>
      <c r="E175" s="158"/>
      <c r="F175" s="158">
        <f t="shared" si="25"/>
        <v>0</v>
      </c>
      <c r="G175" s="158">
        <f t="shared" si="27"/>
        <v>0</v>
      </c>
      <c r="H175" s="158">
        <f t="shared" si="27"/>
        <v>0</v>
      </c>
    </row>
    <row r="176" spans="1:8" hidden="1">
      <c r="A176" s="118"/>
      <c r="B176" s="751"/>
      <c r="C176" s="752"/>
      <c r="D176" s="119"/>
      <c r="E176" s="158"/>
      <c r="F176" s="158">
        <f t="shared" si="25"/>
        <v>0</v>
      </c>
      <c r="G176" s="158">
        <f t="shared" si="27"/>
        <v>0</v>
      </c>
      <c r="H176" s="158">
        <f t="shared" si="27"/>
        <v>0</v>
      </c>
    </row>
    <row r="177" spans="1:11" hidden="1">
      <c r="A177" s="118"/>
      <c r="B177" s="755"/>
      <c r="C177" s="756"/>
      <c r="D177" s="119"/>
      <c r="E177" s="158"/>
      <c r="F177" s="158">
        <f t="shared" si="25"/>
        <v>0</v>
      </c>
      <c r="G177" s="158">
        <f t="shared" si="27"/>
        <v>0</v>
      </c>
      <c r="H177" s="158">
        <f t="shared" si="27"/>
        <v>0</v>
      </c>
    </row>
    <row r="178" spans="1:11" hidden="1">
      <c r="A178" s="118"/>
      <c r="B178" s="751"/>
      <c r="C178" s="752"/>
      <c r="D178" s="119"/>
      <c r="E178" s="158"/>
      <c r="F178" s="158">
        <f t="shared" si="25"/>
        <v>0</v>
      </c>
      <c r="G178" s="158">
        <f t="shared" si="27"/>
        <v>0</v>
      </c>
      <c r="H178" s="158">
        <f t="shared" si="27"/>
        <v>0</v>
      </c>
    </row>
    <row r="179" spans="1:11" hidden="1">
      <c r="A179" s="118"/>
      <c r="B179" s="755"/>
      <c r="C179" s="756"/>
      <c r="D179" s="119"/>
      <c r="E179" s="158"/>
      <c r="F179" s="158">
        <f t="shared" si="25"/>
        <v>0</v>
      </c>
      <c r="G179" s="158">
        <f t="shared" si="27"/>
        <v>0</v>
      </c>
      <c r="H179" s="158">
        <f t="shared" si="27"/>
        <v>0</v>
      </c>
    </row>
    <row r="180" spans="1:11" hidden="1">
      <c r="A180" s="118"/>
      <c r="B180" s="751"/>
      <c r="C180" s="752"/>
      <c r="D180" s="119"/>
      <c r="E180" s="158"/>
      <c r="F180" s="158">
        <f t="shared" si="25"/>
        <v>0</v>
      </c>
      <c r="G180" s="158">
        <f t="shared" si="27"/>
        <v>0</v>
      </c>
      <c r="H180" s="158">
        <f t="shared" si="27"/>
        <v>0</v>
      </c>
    </row>
    <row r="181" spans="1:11" hidden="1">
      <c r="A181" s="118"/>
      <c r="B181" s="755"/>
      <c r="C181" s="756"/>
      <c r="D181" s="119"/>
      <c r="E181" s="158"/>
      <c r="F181" s="158">
        <f t="shared" si="25"/>
        <v>0</v>
      </c>
      <c r="G181" s="158">
        <f t="shared" si="27"/>
        <v>0</v>
      </c>
      <c r="H181" s="158">
        <f t="shared" si="27"/>
        <v>0</v>
      </c>
    </row>
    <row r="182" spans="1:11" hidden="1">
      <c r="A182" s="118"/>
      <c r="B182" s="751"/>
      <c r="C182" s="752"/>
      <c r="D182" s="119"/>
      <c r="E182" s="158"/>
      <c r="F182" s="158">
        <f t="shared" si="25"/>
        <v>0</v>
      </c>
      <c r="G182" s="158">
        <f t="shared" si="27"/>
        <v>0</v>
      </c>
      <c r="H182" s="158">
        <f t="shared" si="27"/>
        <v>0</v>
      </c>
    </row>
    <row r="183" spans="1:11" hidden="1">
      <c r="A183" s="118"/>
      <c r="B183" s="755"/>
      <c r="C183" s="756"/>
      <c r="D183" s="119"/>
      <c r="E183" s="158"/>
      <c r="F183" s="158">
        <f t="shared" si="25"/>
        <v>0</v>
      </c>
      <c r="G183" s="158">
        <f t="shared" si="27"/>
        <v>0</v>
      </c>
      <c r="H183" s="158">
        <f t="shared" si="27"/>
        <v>0</v>
      </c>
    </row>
    <row r="184" spans="1:11" hidden="1">
      <c r="A184" s="118"/>
      <c r="B184" s="751"/>
      <c r="C184" s="752"/>
      <c r="D184" s="119"/>
      <c r="E184" s="158"/>
      <c r="F184" s="158">
        <f t="shared" si="25"/>
        <v>0</v>
      </c>
      <c r="G184" s="158">
        <f t="shared" si="27"/>
        <v>0</v>
      </c>
      <c r="H184" s="158">
        <f t="shared" si="27"/>
        <v>0</v>
      </c>
    </row>
    <row r="185" spans="1:11" s="157" customFormat="1" hidden="1">
      <c r="A185" s="155"/>
      <c r="B185" s="742" t="s">
        <v>214</v>
      </c>
      <c r="C185" s="743"/>
      <c r="D185" s="156"/>
      <c r="E185" s="159"/>
      <c r="F185" s="159">
        <f>SUM(F153:F184)</f>
        <v>0</v>
      </c>
      <c r="G185" s="159">
        <f t="shared" ref="G185:H185" si="28">SUM(G153:G184)</f>
        <v>0</v>
      </c>
      <c r="H185" s="159">
        <f t="shared" si="28"/>
        <v>0</v>
      </c>
      <c r="I185" s="160"/>
      <c r="J185" s="160"/>
      <c r="K185" s="160"/>
    </row>
    <row r="186" spans="1:11" hidden="1"/>
    <row r="187" spans="1:11" s="66" customFormat="1" ht="14.25" hidden="1">
      <c r="A187" s="66" t="s">
        <v>260</v>
      </c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</row>
    <row r="188" spans="1:11" hidden="1"/>
    <row r="189" spans="1:11" ht="36.75" hidden="1">
      <c r="A189" s="120" t="s">
        <v>216</v>
      </c>
      <c r="B189" s="749" t="s">
        <v>235</v>
      </c>
      <c r="C189" s="750"/>
      <c r="D189" s="115" t="s">
        <v>258</v>
      </c>
      <c r="E189" s="115" t="s">
        <v>259</v>
      </c>
      <c r="F189" s="115" t="s">
        <v>454</v>
      </c>
      <c r="G189" s="115" t="s">
        <v>299</v>
      </c>
      <c r="H189" s="115" t="s">
        <v>300</v>
      </c>
    </row>
    <row r="190" spans="1:11" hidden="1">
      <c r="A190" s="117">
        <v>1</v>
      </c>
      <c r="B190" s="751">
        <v>2</v>
      </c>
      <c r="C190" s="752"/>
      <c r="D190" s="117">
        <v>3</v>
      </c>
      <c r="E190" s="117">
        <v>4</v>
      </c>
      <c r="F190" s="117">
        <v>5</v>
      </c>
      <c r="G190" s="117">
        <v>6</v>
      </c>
      <c r="H190" s="117">
        <v>7</v>
      </c>
    </row>
    <row r="191" spans="1:11" hidden="1">
      <c r="A191" s="118"/>
      <c r="B191" s="740"/>
      <c r="C191" s="741"/>
      <c r="D191" s="119"/>
      <c r="E191" s="158"/>
      <c r="F191" s="158">
        <f>E191*D191</f>
        <v>0</v>
      </c>
      <c r="G191" s="158">
        <f>F191</f>
        <v>0</v>
      </c>
      <c r="H191" s="158">
        <f>G191</f>
        <v>0</v>
      </c>
    </row>
    <row r="192" spans="1:11" hidden="1">
      <c r="A192" s="118"/>
      <c r="B192" s="740"/>
      <c r="C192" s="741"/>
      <c r="D192" s="119"/>
      <c r="E192" s="158"/>
      <c r="F192" s="158">
        <f t="shared" ref="F192:F212" si="29">E192*D192</f>
        <v>0</v>
      </c>
      <c r="G192" s="158">
        <f t="shared" ref="G192:H212" si="30">F192</f>
        <v>0</v>
      </c>
      <c r="H192" s="158">
        <f t="shared" si="30"/>
        <v>0</v>
      </c>
    </row>
    <row r="193" spans="1:8" hidden="1">
      <c r="A193" s="118"/>
      <c r="B193" s="740"/>
      <c r="C193" s="741"/>
      <c r="D193" s="119"/>
      <c r="E193" s="158"/>
      <c r="F193" s="158">
        <f t="shared" si="29"/>
        <v>0</v>
      </c>
      <c r="G193" s="158">
        <f t="shared" si="30"/>
        <v>0</v>
      </c>
      <c r="H193" s="158">
        <f t="shared" si="30"/>
        <v>0</v>
      </c>
    </row>
    <row r="194" spans="1:8" hidden="1">
      <c r="A194" s="118"/>
      <c r="B194" s="740"/>
      <c r="C194" s="741"/>
      <c r="D194" s="119"/>
      <c r="E194" s="158"/>
      <c r="F194" s="158">
        <f>E194*D194</f>
        <v>0</v>
      </c>
      <c r="G194" s="158">
        <f>F194</f>
        <v>0</v>
      </c>
      <c r="H194" s="158">
        <f t="shared" si="30"/>
        <v>0</v>
      </c>
    </row>
    <row r="195" spans="1:8" hidden="1">
      <c r="A195" s="118"/>
      <c r="B195" s="740"/>
      <c r="C195" s="741"/>
      <c r="D195" s="119"/>
      <c r="E195" s="158"/>
      <c r="F195" s="158">
        <f t="shared" si="29"/>
        <v>0</v>
      </c>
      <c r="G195" s="158">
        <f t="shared" si="30"/>
        <v>0</v>
      </c>
      <c r="H195" s="158">
        <f t="shared" si="30"/>
        <v>0</v>
      </c>
    </row>
    <row r="196" spans="1:8" hidden="1">
      <c r="A196" s="118"/>
      <c r="B196" s="740"/>
      <c r="C196" s="741"/>
      <c r="D196" s="119"/>
      <c r="E196" s="158"/>
      <c r="F196" s="158">
        <f t="shared" si="29"/>
        <v>0</v>
      </c>
      <c r="G196" s="158">
        <f t="shared" si="30"/>
        <v>0</v>
      </c>
      <c r="H196" s="158">
        <f t="shared" si="30"/>
        <v>0</v>
      </c>
    </row>
    <row r="197" spans="1:8" hidden="1">
      <c r="A197" s="118"/>
      <c r="B197" s="740"/>
      <c r="C197" s="741"/>
      <c r="D197" s="119"/>
      <c r="E197" s="158"/>
      <c r="F197" s="158">
        <f t="shared" si="29"/>
        <v>0</v>
      </c>
      <c r="G197" s="158">
        <f t="shared" si="30"/>
        <v>0</v>
      </c>
      <c r="H197" s="158">
        <f t="shared" si="30"/>
        <v>0</v>
      </c>
    </row>
    <row r="198" spans="1:8" hidden="1">
      <c r="A198" s="118"/>
      <c r="B198" s="740"/>
      <c r="C198" s="741"/>
      <c r="D198" s="119"/>
      <c r="E198" s="158"/>
      <c r="F198" s="158">
        <f t="shared" si="29"/>
        <v>0</v>
      </c>
      <c r="G198" s="158">
        <f t="shared" si="30"/>
        <v>0</v>
      </c>
      <c r="H198" s="158">
        <f t="shared" si="30"/>
        <v>0</v>
      </c>
    </row>
    <row r="199" spans="1:8" hidden="1">
      <c r="A199" s="118"/>
      <c r="B199" s="740"/>
      <c r="C199" s="741"/>
      <c r="D199" s="119"/>
      <c r="E199" s="158"/>
      <c r="F199" s="158">
        <f t="shared" si="29"/>
        <v>0</v>
      </c>
      <c r="G199" s="158">
        <f t="shared" si="30"/>
        <v>0</v>
      </c>
      <c r="H199" s="158">
        <f t="shared" si="30"/>
        <v>0</v>
      </c>
    </row>
    <row r="200" spans="1:8" hidden="1">
      <c r="A200" s="118"/>
      <c r="B200" s="781"/>
      <c r="C200" s="782"/>
      <c r="D200" s="119"/>
      <c r="E200" s="158"/>
      <c r="F200" s="158">
        <f t="shared" si="29"/>
        <v>0</v>
      </c>
      <c r="G200" s="158">
        <f t="shared" si="30"/>
        <v>0</v>
      </c>
      <c r="H200" s="158">
        <f t="shared" si="30"/>
        <v>0</v>
      </c>
    </row>
    <row r="201" spans="1:8" hidden="1">
      <c r="A201" s="118"/>
      <c r="B201" s="779"/>
      <c r="C201" s="780"/>
      <c r="D201" s="119"/>
      <c r="E201" s="158"/>
      <c r="F201" s="158">
        <f t="shared" si="29"/>
        <v>0</v>
      </c>
      <c r="G201" s="158">
        <f t="shared" si="30"/>
        <v>0</v>
      </c>
      <c r="H201" s="158">
        <f t="shared" si="30"/>
        <v>0</v>
      </c>
    </row>
    <row r="202" spans="1:8" hidden="1">
      <c r="A202" s="118"/>
      <c r="B202" s="779"/>
      <c r="C202" s="780"/>
      <c r="D202" s="119"/>
      <c r="E202" s="158"/>
      <c r="F202" s="158">
        <f t="shared" si="29"/>
        <v>0</v>
      </c>
      <c r="G202" s="158">
        <f t="shared" si="30"/>
        <v>0</v>
      </c>
      <c r="H202" s="158">
        <f t="shared" si="30"/>
        <v>0</v>
      </c>
    </row>
    <row r="203" spans="1:8" hidden="1">
      <c r="A203" s="118"/>
      <c r="B203" s="781"/>
      <c r="C203" s="782"/>
      <c r="D203" s="119"/>
      <c r="E203" s="158"/>
      <c r="F203" s="158">
        <f t="shared" si="29"/>
        <v>0</v>
      </c>
      <c r="G203" s="158">
        <f t="shared" si="30"/>
        <v>0</v>
      </c>
      <c r="H203" s="158">
        <f t="shared" si="30"/>
        <v>0</v>
      </c>
    </row>
    <row r="204" spans="1:8" hidden="1">
      <c r="A204" s="118"/>
      <c r="B204" s="779"/>
      <c r="C204" s="780"/>
      <c r="D204" s="119"/>
      <c r="E204" s="158"/>
      <c r="F204" s="158">
        <f t="shared" si="29"/>
        <v>0</v>
      </c>
      <c r="G204" s="158">
        <f t="shared" si="30"/>
        <v>0</v>
      </c>
      <c r="H204" s="158">
        <f t="shared" si="30"/>
        <v>0</v>
      </c>
    </row>
    <row r="205" spans="1:8" hidden="1">
      <c r="A205" s="118"/>
      <c r="B205" s="779"/>
      <c r="C205" s="780"/>
      <c r="D205" s="119"/>
      <c r="E205" s="158"/>
      <c r="F205" s="158">
        <f t="shared" si="29"/>
        <v>0</v>
      </c>
      <c r="G205" s="158">
        <f t="shared" si="30"/>
        <v>0</v>
      </c>
      <c r="H205" s="158">
        <f t="shared" si="30"/>
        <v>0</v>
      </c>
    </row>
    <row r="206" spans="1:8" hidden="1">
      <c r="A206" s="118"/>
      <c r="B206" s="779"/>
      <c r="C206" s="780"/>
      <c r="D206" s="119"/>
      <c r="E206" s="158"/>
      <c r="F206" s="158">
        <f t="shared" si="29"/>
        <v>0</v>
      </c>
      <c r="G206" s="158">
        <f t="shared" si="30"/>
        <v>0</v>
      </c>
      <c r="H206" s="158">
        <f t="shared" si="30"/>
        <v>0</v>
      </c>
    </row>
    <row r="207" spans="1:8" hidden="1">
      <c r="A207" s="118"/>
      <c r="B207" s="779"/>
      <c r="C207" s="780"/>
      <c r="D207" s="119"/>
      <c r="E207" s="158"/>
      <c r="F207" s="158">
        <f t="shared" si="29"/>
        <v>0</v>
      </c>
      <c r="G207" s="158">
        <f t="shared" si="30"/>
        <v>0</v>
      </c>
      <c r="H207" s="158">
        <f t="shared" si="30"/>
        <v>0</v>
      </c>
    </row>
    <row r="208" spans="1:8" hidden="1">
      <c r="A208" s="118"/>
      <c r="B208" s="779"/>
      <c r="C208" s="780"/>
      <c r="D208" s="119"/>
      <c r="E208" s="158"/>
      <c r="F208" s="158">
        <f t="shared" si="29"/>
        <v>0</v>
      </c>
      <c r="G208" s="158">
        <f t="shared" si="30"/>
        <v>0</v>
      </c>
      <c r="H208" s="158">
        <f t="shared" si="30"/>
        <v>0</v>
      </c>
    </row>
    <row r="209" spans="1:11" hidden="1">
      <c r="A209" s="118"/>
      <c r="B209" s="779"/>
      <c r="C209" s="780"/>
      <c r="D209" s="119"/>
      <c r="E209" s="158"/>
      <c r="F209" s="158">
        <f t="shared" si="29"/>
        <v>0</v>
      </c>
      <c r="G209" s="158">
        <f t="shared" si="30"/>
        <v>0</v>
      </c>
      <c r="H209" s="158">
        <f t="shared" si="30"/>
        <v>0</v>
      </c>
    </row>
    <row r="210" spans="1:11" hidden="1">
      <c r="A210" s="118"/>
      <c r="B210" s="779"/>
      <c r="C210" s="780"/>
      <c r="D210" s="119"/>
      <c r="E210" s="158"/>
      <c r="F210" s="158">
        <f t="shared" si="29"/>
        <v>0</v>
      </c>
      <c r="G210" s="158">
        <f t="shared" si="30"/>
        <v>0</v>
      </c>
      <c r="H210" s="158">
        <f t="shared" si="30"/>
        <v>0</v>
      </c>
    </row>
    <row r="211" spans="1:11" hidden="1">
      <c r="A211" s="118"/>
      <c r="B211" s="779"/>
      <c r="C211" s="780"/>
      <c r="D211" s="119"/>
      <c r="E211" s="158"/>
      <c r="F211" s="158">
        <f t="shared" si="29"/>
        <v>0</v>
      </c>
      <c r="G211" s="158">
        <f t="shared" si="30"/>
        <v>0</v>
      </c>
      <c r="H211" s="158">
        <f t="shared" si="30"/>
        <v>0</v>
      </c>
    </row>
    <row r="212" spans="1:11" hidden="1">
      <c r="A212" s="118"/>
      <c r="B212" s="779"/>
      <c r="C212" s="780"/>
      <c r="D212" s="119"/>
      <c r="E212" s="158"/>
      <c r="F212" s="158">
        <f t="shared" si="29"/>
        <v>0</v>
      </c>
      <c r="G212" s="158">
        <f t="shared" si="30"/>
        <v>0</v>
      </c>
      <c r="H212" s="158">
        <f t="shared" si="30"/>
        <v>0</v>
      </c>
    </row>
    <row r="213" spans="1:11" s="157" customFormat="1" hidden="1">
      <c r="A213" s="155"/>
      <c r="B213" s="742" t="s">
        <v>214</v>
      </c>
      <c r="C213" s="743"/>
      <c r="D213" s="156"/>
      <c r="E213" s="159"/>
      <c r="F213" s="159">
        <f>SUM(F191:F212)</f>
        <v>0</v>
      </c>
      <c r="G213" s="159">
        <f>SUM(G191:G212)</f>
        <v>0</v>
      </c>
      <c r="H213" s="159">
        <f>SUM(H191:H212)</f>
        <v>0</v>
      </c>
      <c r="I213" s="160"/>
      <c r="J213" s="160"/>
      <c r="K213" s="160"/>
    </row>
    <row r="214" spans="1:11" hidden="1"/>
    <row r="215" spans="1:11" s="66" customFormat="1" ht="14.25" hidden="1">
      <c r="A215" s="66" t="s">
        <v>261</v>
      </c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</row>
    <row r="216" spans="1:11" hidden="1"/>
    <row r="217" spans="1:11" ht="36.75" hidden="1">
      <c r="A217" s="120" t="s">
        <v>216</v>
      </c>
      <c r="B217" s="749" t="s">
        <v>235</v>
      </c>
      <c r="C217" s="750"/>
      <c r="D217" s="115" t="s">
        <v>254</v>
      </c>
      <c r="E217" s="115" t="s">
        <v>259</v>
      </c>
      <c r="F217" s="115" t="s">
        <v>454</v>
      </c>
      <c r="G217" s="115" t="s">
        <v>299</v>
      </c>
      <c r="H217" s="115" t="s">
        <v>300</v>
      </c>
    </row>
    <row r="218" spans="1:11" hidden="1">
      <c r="A218" s="117">
        <v>1</v>
      </c>
      <c r="B218" s="751">
        <v>2</v>
      </c>
      <c r="C218" s="752"/>
      <c r="D218" s="117">
        <v>3</v>
      </c>
      <c r="E218" s="117">
        <v>4</v>
      </c>
      <c r="F218" s="117">
        <v>5</v>
      </c>
      <c r="G218" s="117">
        <v>6</v>
      </c>
      <c r="H218" s="117">
        <v>7</v>
      </c>
    </row>
    <row r="219" spans="1:11" hidden="1">
      <c r="A219" s="118"/>
      <c r="B219" s="740"/>
      <c r="C219" s="741"/>
      <c r="D219" s="119"/>
      <c r="E219" s="119"/>
      <c r="F219" s="119"/>
      <c r="G219" s="119"/>
      <c r="H219" s="119"/>
    </row>
    <row r="220" spans="1:11" hidden="1">
      <c r="A220" s="337"/>
      <c r="B220" s="740"/>
      <c r="C220" s="741"/>
      <c r="D220" s="119"/>
      <c r="E220" s="119"/>
      <c r="F220" s="158">
        <f t="shared" ref="F220:F241" si="31">D220*E220</f>
        <v>0</v>
      </c>
      <c r="G220" s="158">
        <f>F220</f>
        <v>0</v>
      </c>
      <c r="H220" s="158">
        <f>G220</f>
        <v>0</v>
      </c>
    </row>
    <row r="221" spans="1:11" hidden="1">
      <c r="A221" s="337"/>
      <c r="B221" s="740"/>
      <c r="C221" s="741"/>
      <c r="D221" s="119"/>
      <c r="E221" s="119"/>
      <c r="F221" s="158">
        <f t="shared" si="31"/>
        <v>0</v>
      </c>
      <c r="G221" s="158">
        <f t="shared" ref="G221:H241" si="32">F221</f>
        <v>0</v>
      </c>
      <c r="H221" s="158">
        <f t="shared" si="32"/>
        <v>0</v>
      </c>
    </row>
    <row r="222" spans="1:11" hidden="1">
      <c r="A222" s="118"/>
      <c r="B222" s="740"/>
      <c r="C222" s="741"/>
      <c r="D222" s="119"/>
      <c r="E222" s="119"/>
      <c r="F222" s="158">
        <f t="shared" si="31"/>
        <v>0</v>
      </c>
      <c r="G222" s="158">
        <f t="shared" si="32"/>
        <v>0</v>
      </c>
      <c r="H222" s="158">
        <f t="shared" si="32"/>
        <v>0</v>
      </c>
    </row>
    <row r="223" spans="1:11" hidden="1">
      <c r="A223" s="337"/>
      <c r="B223" s="740"/>
      <c r="C223" s="741"/>
      <c r="D223" s="119"/>
      <c r="E223" s="119"/>
      <c r="F223" s="158">
        <f t="shared" si="31"/>
        <v>0</v>
      </c>
      <c r="G223" s="158">
        <f t="shared" si="32"/>
        <v>0</v>
      </c>
      <c r="H223" s="158">
        <f t="shared" si="32"/>
        <v>0</v>
      </c>
    </row>
    <row r="224" spans="1:11" hidden="1">
      <c r="A224" s="337"/>
      <c r="B224" s="740"/>
      <c r="C224" s="741"/>
      <c r="D224" s="119"/>
      <c r="E224" s="119"/>
      <c r="F224" s="158">
        <f t="shared" si="31"/>
        <v>0</v>
      </c>
      <c r="G224" s="158">
        <f t="shared" si="32"/>
        <v>0</v>
      </c>
      <c r="H224" s="158">
        <f t="shared" si="32"/>
        <v>0</v>
      </c>
    </row>
    <row r="225" spans="1:8" hidden="1">
      <c r="A225" s="118"/>
      <c r="B225" s="740"/>
      <c r="C225" s="741"/>
      <c r="D225" s="119"/>
      <c r="E225" s="119"/>
      <c r="F225" s="158">
        <f t="shared" si="31"/>
        <v>0</v>
      </c>
      <c r="G225" s="158">
        <f t="shared" si="32"/>
        <v>0</v>
      </c>
      <c r="H225" s="158">
        <f t="shared" si="32"/>
        <v>0</v>
      </c>
    </row>
    <row r="226" spans="1:8" hidden="1">
      <c r="A226" s="337"/>
      <c r="B226" s="740"/>
      <c r="C226" s="741"/>
      <c r="D226" s="119"/>
      <c r="E226" s="119"/>
      <c r="F226" s="158">
        <f t="shared" si="31"/>
        <v>0</v>
      </c>
      <c r="G226" s="158">
        <f t="shared" si="32"/>
        <v>0</v>
      </c>
      <c r="H226" s="158">
        <f t="shared" si="32"/>
        <v>0</v>
      </c>
    </row>
    <row r="227" spans="1:8" hidden="1">
      <c r="A227" s="337"/>
      <c r="B227" s="740"/>
      <c r="C227" s="741"/>
      <c r="D227" s="119"/>
      <c r="E227" s="119"/>
      <c r="F227" s="158">
        <f t="shared" si="31"/>
        <v>0</v>
      </c>
      <c r="G227" s="158">
        <f t="shared" si="32"/>
        <v>0</v>
      </c>
      <c r="H227" s="158">
        <f t="shared" si="32"/>
        <v>0</v>
      </c>
    </row>
    <row r="228" spans="1:8" hidden="1">
      <c r="A228" s="118"/>
      <c r="B228" s="740"/>
      <c r="C228" s="741"/>
      <c r="D228" s="119"/>
      <c r="E228" s="119"/>
      <c r="F228" s="158">
        <f t="shared" si="31"/>
        <v>0</v>
      </c>
      <c r="G228" s="158">
        <f t="shared" si="32"/>
        <v>0</v>
      </c>
      <c r="H228" s="158">
        <f t="shared" si="32"/>
        <v>0</v>
      </c>
    </row>
    <row r="229" spans="1:8" hidden="1">
      <c r="A229" s="337"/>
      <c r="B229" s="740"/>
      <c r="C229" s="741"/>
      <c r="D229" s="119"/>
      <c r="E229" s="119"/>
      <c r="F229" s="158">
        <f t="shared" si="31"/>
        <v>0</v>
      </c>
      <c r="G229" s="158">
        <f t="shared" si="32"/>
        <v>0</v>
      </c>
      <c r="H229" s="158">
        <f t="shared" si="32"/>
        <v>0</v>
      </c>
    </row>
    <row r="230" spans="1:8" hidden="1">
      <c r="A230" s="337"/>
      <c r="B230" s="740"/>
      <c r="C230" s="741"/>
      <c r="D230" s="119"/>
      <c r="E230" s="119"/>
      <c r="F230" s="158">
        <f t="shared" si="31"/>
        <v>0</v>
      </c>
      <c r="G230" s="158">
        <f t="shared" si="32"/>
        <v>0</v>
      </c>
      <c r="H230" s="158">
        <f t="shared" si="32"/>
        <v>0</v>
      </c>
    </row>
    <row r="231" spans="1:8" hidden="1">
      <c r="A231" s="118"/>
      <c r="B231" s="740"/>
      <c r="C231" s="741"/>
      <c r="D231" s="119"/>
      <c r="E231" s="119"/>
      <c r="F231" s="158">
        <f t="shared" si="31"/>
        <v>0</v>
      </c>
      <c r="G231" s="158">
        <f t="shared" si="32"/>
        <v>0</v>
      </c>
      <c r="H231" s="158">
        <f t="shared" si="32"/>
        <v>0</v>
      </c>
    </row>
    <row r="232" spans="1:8" hidden="1">
      <c r="A232" s="337"/>
      <c r="B232" s="740"/>
      <c r="C232" s="741"/>
      <c r="D232" s="119"/>
      <c r="E232" s="119"/>
      <c r="F232" s="158">
        <f t="shared" si="31"/>
        <v>0</v>
      </c>
      <c r="G232" s="158">
        <f t="shared" si="32"/>
        <v>0</v>
      </c>
      <c r="H232" s="158">
        <f t="shared" si="32"/>
        <v>0</v>
      </c>
    </row>
    <row r="233" spans="1:8" hidden="1">
      <c r="A233" s="337"/>
      <c r="B233" s="740"/>
      <c r="C233" s="741"/>
      <c r="D233" s="119"/>
      <c r="E233" s="119"/>
      <c r="F233" s="158">
        <f t="shared" si="31"/>
        <v>0</v>
      </c>
      <c r="G233" s="158">
        <f t="shared" si="32"/>
        <v>0</v>
      </c>
      <c r="H233" s="158">
        <f t="shared" si="32"/>
        <v>0</v>
      </c>
    </row>
    <row r="234" spans="1:8" hidden="1">
      <c r="A234" s="118"/>
      <c r="B234" s="740"/>
      <c r="C234" s="741"/>
      <c r="D234" s="119"/>
      <c r="E234" s="119"/>
      <c r="F234" s="158">
        <f t="shared" si="31"/>
        <v>0</v>
      </c>
      <c r="G234" s="158">
        <f t="shared" si="32"/>
        <v>0</v>
      </c>
      <c r="H234" s="158">
        <f t="shared" si="32"/>
        <v>0</v>
      </c>
    </row>
    <row r="235" spans="1:8" hidden="1">
      <c r="A235" s="337"/>
      <c r="B235" s="740"/>
      <c r="C235" s="741"/>
      <c r="D235" s="119"/>
      <c r="E235" s="119"/>
      <c r="F235" s="158">
        <f t="shared" si="31"/>
        <v>0</v>
      </c>
      <c r="G235" s="158">
        <f t="shared" si="32"/>
        <v>0</v>
      </c>
      <c r="H235" s="158">
        <f t="shared" si="32"/>
        <v>0</v>
      </c>
    </row>
    <row r="236" spans="1:8" hidden="1">
      <c r="A236" s="337"/>
      <c r="B236" s="740"/>
      <c r="C236" s="741"/>
      <c r="D236" s="119"/>
      <c r="E236" s="119"/>
      <c r="F236" s="158">
        <f t="shared" si="31"/>
        <v>0</v>
      </c>
      <c r="G236" s="158">
        <f t="shared" si="32"/>
        <v>0</v>
      </c>
      <c r="H236" s="158">
        <f t="shared" si="32"/>
        <v>0</v>
      </c>
    </row>
    <row r="237" spans="1:8" hidden="1">
      <c r="A237" s="118"/>
      <c r="B237" s="740"/>
      <c r="C237" s="741"/>
      <c r="D237" s="119"/>
      <c r="E237" s="119"/>
      <c r="F237" s="158">
        <f t="shared" si="31"/>
        <v>0</v>
      </c>
      <c r="G237" s="158">
        <f t="shared" si="32"/>
        <v>0</v>
      </c>
      <c r="H237" s="158">
        <f t="shared" si="32"/>
        <v>0</v>
      </c>
    </row>
    <row r="238" spans="1:8" hidden="1">
      <c r="A238" s="337"/>
      <c r="B238" s="740"/>
      <c r="C238" s="741"/>
      <c r="D238" s="119"/>
      <c r="E238" s="119"/>
      <c r="F238" s="158">
        <f t="shared" si="31"/>
        <v>0</v>
      </c>
      <c r="G238" s="158">
        <f t="shared" si="32"/>
        <v>0</v>
      </c>
      <c r="H238" s="158">
        <f t="shared" si="32"/>
        <v>0</v>
      </c>
    </row>
    <row r="239" spans="1:8" hidden="1">
      <c r="A239" s="337"/>
      <c r="B239" s="740"/>
      <c r="C239" s="741"/>
      <c r="D239" s="119"/>
      <c r="E239" s="119"/>
      <c r="F239" s="158">
        <f t="shared" si="31"/>
        <v>0</v>
      </c>
      <c r="G239" s="158">
        <f t="shared" si="32"/>
        <v>0</v>
      </c>
      <c r="H239" s="158">
        <f t="shared" si="32"/>
        <v>0</v>
      </c>
    </row>
    <row r="240" spans="1:8" hidden="1">
      <c r="A240" s="118"/>
      <c r="B240" s="740"/>
      <c r="C240" s="741"/>
      <c r="D240" s="119"/>
      <c r="E240" s="119"/>
      <c r="F240" s="158">
        <f t="shared" si="31"/>
        <v>0</v>
      </c>
      <c r="G240" s="158">
        <f t="shared" si="32"/>
        <v>0</v>
      </c>
      <c r="H240" s="158">
        <f t="shared" si="32"/>
        <v>0</v>
      </c>
    </row>
    <row r="241" spans="1:21" hidden="1">
      <c r="A241" s="337"/>
      <c r="B241" s="740"/>
      <c r="C241" s="741"/>
      <c r="D241" s="119"/>
      <c r="E241" s="119"/>
      <c r="F241" s="158">
        <f t="shared" si="31"/>
        <v>0</v>
      </c>
      <c r="G241" s="158">
        <f t="shared" si="32"/>
        <v>0</v>
      </c>
      <c r="H241" s="158">
        <f t="shared" si="32"/>
        <v>0</v>
      </c>
    </row>
    <row r="242" spans="1:21" s="157" customFormat="1" hidden="1">
      <c r="A242" s="155"/>
      <c r="B242" s="742" t="s">
        <v>214</v>
      </c>
      <c r="C242" s="743"/>
      <c r="D242" s="156"/>
      <c r="E242" s="156"/>
      <c r="F242" s="159">
        <f>SUM(F219:F241)</f>
        <v>0</v>
      </c>
      <c r="G242" s="159">
        <f t="shared" ref="G242:H242" si="33">SUM(G219:G241)</f>
        <v>0</v>
      </c>
      <c r="H242" s="159">
        <f t="shared" si="33"/>
        <v>0</v>
      </c>
      <c r="I242" s="160"/>
      <c r="J242" s="160"/>
      <c r="K242" s="160"/>
    </row>
    <row r="243" spans="1:21" ht="15.75" thickBot="1"/>
    <row r="244" spans="1:21" ht="15.75" thickBot="1">
      <c r="A244" s="123"/>
      <c r="B244" s="744" t="s">
        <v>262</v>
      </c>
      <c r="C244" s="745"/>
      <c r="D244" s="745"/>
      <c r="E244" s="746"/>
      <c r="F244" s="162">
        <f>F242+F213+F185+F147+G135+F111+G100+F87+F76+F64+F39+I27+F52</f>
        <v>93306.999999999985</v>
      </c>
      <c r="G244" s="162">
        <f t="shared" ref="G244:H244" si="34">G242+G213+G185+G147+H135+G111+H100+G87+G76+G64+G39+J27+G52</f>
        <v>0</v>
      </c>
      <c r="H244" s="162">
        <f t="shared" si="34"/>
        <v>0</v>
      </c>
    </row>
    <row r="245" spans="1:21" ht="7.5" customHeight="1"/>
    <row r="246" spans="1:21" hidden="1"/>
    <row r="247" spans="1:21" s="399" customFormat="1" ht="20.25" customHeight="1">
      <c r="A247" s="747" t="s">
        <v>178</v>
      </c>
      <c r="B247" s="747"/>
      <c r="C247" s="747"/>
      <c r="D247" s="393" t="str">
        <f>[1]закупки!AQ30</f>
        <v>Заведующий</v>
      </c>
      <c r="E247" s="124"/>
      <c r="F247" s="393"/>
      <c r="G247" s="124"/>
      <c r="H247" s="393" t="str">
        <f>[1]закупки!BY30</f>
        <v>Бикинева Ф.Н.</v>
      </c>
      <c r="I247" s="393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5"/>
    </row>
    <row r="248" spans="1:21" s="399" customFormat="1" ht="20.25" customHeight="1">
      <c r="A248" s="747" t="s">
        <v>179</v>
      </c>
      <c r="B248" s="747"/>
      <c r="C248" s="747"/>
      <c r="D248" s="126" t="s">
        <v>263</v>
      </c>
      <c r="E248" s="127"/>
      <c r="F248" s="126" t="s">
        <v>264</v>
      </c>
      <c r="G248" s="127"/>
      <c r="H248" s="398" t="s">
        <v>265</v>
      </c>
      <c r="I248" s="398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5"/>
    </row>
    <row r="249" spans="1:21" s="399" customFormat="1" ht="3" customHeight="1">
      <c r="A249" s="397"/>
    </row>
    <row r="250" spans="1:21" s="399" customFormat="1" ht="30" customHeight="1">
      <c r="A250" s="736" t="s">
        <v>181</v>
      </c>
      <c r="B250" s="736"/>
      <c r="C250" s="393" t="str">
        <f>[1]закупки!AM33</f>
        <v>главный бухгалтер</v>
      </c>
      <c r="D250" s="124"/>
      <c r="E250" s="393" t="str">
        <f>[1]закупки!BG33</f>
        <v>Синякина О.Д.</v>
      </c>
      <c r="F250" s="124"/>
      <c r="G250" s="338" t="str">
        <f>[1]закупки!CA33</f>
        <v>67-00-27</v>
      </c>
      <c r="H250" s="393"/>
    </row>
    <row r="251" spans="1:21" s="399" customFormat="1">
      <c r="C251" s="126" t="s">
        <v>266</v>
      </c>
      <c r="D251" s="127"/>
      <c r="E251" s="398" t="s">
        <v>182</v>
      </c>
      <c r="F251" s="127"/>
      <c r="G251" s="737" t="s">
        <v>183</v>
      </c>
      <c r="H251" s="737"/>
    </row>
    <row r="252" spans="1:21" s="399" customFormat="1"/>
    <row r="253" spans="1:21" s="399" customFormat="1" hidden="1"/>
    <row r="254" spans="1:21" s="399" customFormat="1" hidden="1"/>
    <row r="255" spans="1:21" s="399" customFormat="1" ht="0.75" customHeight="1"/>
    <row r="256" spans="1:21" s="399" customFormat="1">
      <c r="A256" s="736" t="str">
        <f>'04.02.000'!A247:E247</f>
        <v>"29" июня 2021</v>
      </c>
      <c r="B256" s="736"/>
      <c r="C256" s="736"/>
      <c r="D256" s="736"/>
      <c r="E256" s="736"/>
    </row>
  </sheetData>
  <mergeCells count="191">
    <mergeCell ref="A256:E256"/>
    <mergeCell ref="B242:C242"/>
    <mergeCell ref="B244:E244"/>
    <mergeCell ref="A247:C247"/>
    <mergeCell ref="A248:C248"/>
    <mergeCell ref="A250:B250"/>
    <mergeCell ref="G251:H251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09:C209"/>
    <mergeCell ref="B210:C210"/>
    <mergeCell ref="B211:C211"/>
    <mergeCell ref="B212:C212"/>
    <mergeCell ref="B213:C213"/>
    <mergeCell ref="B217:C217"/>
    <mergeCell ref="B203:C203"/>
    <mergeCell ref="B204:C204"/>
    <mergeCell ref="B205:C205"/>
    <mergeCell ref="B206:C206"/>
    <mergeCell ref="B207:C207"/>
    <mergeCell ref="B208:C208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182:C182"/>
    <mergeCell ref="B183:C183"/>
    <mergeCell ref="B184:C184"/>
    <mergeCell ref="B185:C185"/>
    <mergeCell ref="B189:C189"/>
    <mergeCell ref="B190:C190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3:C143"/>
    <mergeCell ref="B144:C144"/>
    <mergeCell ref="B145:C145"/>
    <mergeCell ref="B146:C146"/>
    <mergeCell ref="B147:C147"/>
    <mergeCell ref="B151:C151"/>
    <mergeCell ref="B134:C134"/>
    <mergeCell ref="B135:C135"/>
    <mergeCell ref="B139:C139"/>
    <mergeCell ref="B140:C140"/>
    <mergeCell ref="B141:C141"/>
    <mergeCell ref="B142:C142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08:C108"/>
    <mergeCell ref="B109:C109"/>
    <mergeCell ref="B110:C110"/>
    <mergeCell ref="B111:C111"/>
    <mergeCell ref="B114:C114"/>
    <mergeCell ref="B115:C115"/>
    <mergeCell ref="B100:C100"/>
    <mergeCell ref="B103:C103"/>
    <mergeCell ref="B104:C104"/>
    <mergeCell ref="B105:C105"/>
    <mergeCell ref="B106:C106"/>
    <mergeCell ref="B107:C107"/>
    <mergeCell ref="B92:C92"/>
    <mergeCell ref="B93:C93"/>
    <mergeCell ref="B94:C94"/>
    <mergeCell ref="B95:C95"/>
    <mergeCell ref="B98:C98"/>
    <mergeCell ref="B99:C99"/>
    <mergeCell ref="B82:C82"/>
    <mergeCell ref="B83:C83"/>
    <mergeCell ref="B84:C84"/>
    <mergeCell ref="B85:C85"/>
    <mergeCell ref="B86:C86"/>
    <mergeCell ref="B87:C87"/>
    <mergeCell ref="B75:C75"/>
    <mergeCell ref="B76:C76"/>
    <mergeCell ref="A78:H78"/>
    <mergeCell ref="B79:C79"/>
    <mergeCell ref="B80:C80"/>
    <mergeCell ref="B81:C81"/>
    <mergeCell ref="B69:C69"/>
    <mergeCell ref="B70:C70"/>
    <mergeCell ref="B71:C71"/>
    <mergeCell ref="B72:C72"/>
    <mergeCell ref="B73:C73"/>
    <mergeCell ref="B74:C74"/>
    <mergeCell ref="B60:C60"/>
    <mergeCell ref="B61:C61"/>
    <mergeCell ref="B62:C62"/>
    <mergeCell ref="B63:C63"/>
    <mergeCell ref="B64:C64"/>
    <mergeCell ref="B68:C68"/>
    <mergeCell ref="B51:D51"/>
    <mergeCell ref="B52:D52"/>
    <mergeCell ref="B56:C56"/>
    <mergeCell ref="B57:C57"/>
    <mergeCell ref="B58:C58"/>
    <mergeCell ref="B59:C59"/>
    <mergeCell ref="B45:D45"/>
    <mergeCell ref="B46:D46"/>
    <mergeCell ref="B47:D47"/>
    <mergeCell ref="B48:D48"/>
    <mergeCell ref="B49:D49"/>
    <mergeCell ref="B50:D50"/>
    <mergeCell ref="J12:J14"/>
    <mergeCell ref="K12:K14"/>
    <mergeCell ref="D13:D14"/>
    <mergeCell ref="A41:H41"/>
    <mergeCell ref="B43:D43"/>
    <mergeCell ref="B44:D44"/>
    <mergeCell ref="A1:K1"/>
    <mergeCell ref="A3:K3"/>
    <mergeCell ref="A5:B5"/>
    <mergeCell ref="A7:C7"/>
    <mergeCell ref="A12:A14"/>
    <mergeCell ref="B12:B14"/>
    <mergeCell ref="C12:C14"/>
    <mergeCell ref="D12:G12"/>
    <mergeCell ref="H12:H14"/>
    <mergeCell ref="I12:I14"/>
  </mergeCells>
  <pageMargins left="0.7" right="0.7" top="0.75" bottom="0.75" header="0.3" footer="0.3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15</vt:i4>
      </vt:variant>
    </vt:vector>
  </HeadingPairs>
  <TitlesOfParts>
    <vt:vector size="31" baseType="lpstr">
      <vt:lpstr>план </vt:lpstr>
      <vt:lpstr>вспомогательная</vt:lpstr>
      <vt:lpstr>закупки</vt:lpstr>
      <vt:lpstr>аренда</vt:lpstr>
      <vt:lpstr>возмещение</vt:lpstr>
      <vt:lpstr>иная прин </vt:lpstr>
      <vt:lpstr>1210121020</vt:lpstr>
      <vt:lpstr>1210376210</vt:lpstr>
      <vt:lpstr>1210476240</vt:lpstr>
      <vt:lpstr>1210821090</vt:lpstr>
      <vt:lpstr>04.02.000</vt:lpstr>
      <vt:lpstr>12101Z1053</vt:lpstr>
      <vt:lpstr>1210171053</vt:lpstr>
      <vt:lpstr>1211121130</vt:lpstr>
      <vt:lpstr>04.02.000-доход</vt:lpstr>
      <vt:lpstr>12101D1053</vt:lpstr>
      <vt:lpstr>вспомогательная!Заголовки_для_печати</vt:lpstr>
      <vt:lpstr>закупки!Заголовки_для_печати</vt:lpstr>
      <vt:lpstr>'план '!Заголовки_для_печати</vt:lpstr>
      <vt:lpstr>'04.02.000'!Область_печати</vt:lpstr>
      <vt:lpstr>'04.02.000-доход'!Область_печати</vt:lpstr>
      <vt:lpstr>'1210121020'!Область_печати</vt:lpstr>
      <vt:lpstr>'1210171053'!Область_печати</vt:lpstr>
      <vt:lpstr>'12101D1053'!Область_печати</vt:lpstr>
      <vt:lpstr>'12101Z1053'!Область_печати</vt:lpstr>
      <vt:lpstr>'1210376210'!Область_печати</vt:lpstr>
      <vt:lpstr>'1210821090'!Область_печати</vt:lpstr>
      <vt:lpstr>'1211121130'!Область_печати</vt:lpstr>
      <vt:lpstr>вспомогательная!Область_печати</vt:lpstr>
      <vt:lpstr>закупки!Область_печати</vt:lpstr>
      <vt:lpstr>'план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Позднякова Н.В.</dc:creator>
  <cp:lastModifiedBy>Ольга</cp:lastModifiedBy>
  <cp:lastPrinted>2021-08-24T13:38:20Z</cp:lastPrinted>
  <dcterms:created xsi:type="dcterms:W3CDTF">2020-01-16T12:18:17Z</dcterms:created>
  <dcterms:modified xsi:type="dcterms:W3CDTF">2021-08-24T13:38:24Z</dcterms:modified>
</cp:coreProperties>
</file>